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Nakamoto\Dropbox\DownloadsD\"/>
    </mc:Choice>
  </mc:AlternateContent>
  <bookViews>
    <workbookView xWindow="0" yWindow="0" windowWidth="14865" windowHeight="11535"/>
  </bookViews>
  <sheets>
    <sheet name="TitlePg" sheetId="34" r:id="rId1"/>
    <sheet name="Sprayer Calibration" sheetId="24" r:id="rId2"/>
    <sheet name="Conversions" sheetId="28" r:id="rId3"/>
    <sheet name="Dry - Pounds per Acre" sheetId="30" r:id="rId4"/>
    <sheet name="Liquid - Fluid Ounces per Acre" sheetId="21" r:id="rId5"/>
    <sheet name="Liquid - Pints per Acre" sheetId="1" r:id="rId6"/>
    <sheet name="Liquid - Quarts per Acre" sheetId="6" r:id="rId7"/>
    <sheet name="Liquid - Gallons per Acre" sheetId="5" r:id="rId8"/>
    <sheet name="Liquid - Dilution or % Rate" sheetId="27" r:id="rId9"/>
  </sheets>
  <definedNames>
    <definedName name="_xlnm.Print_Area" localSheetId="1">'Sprayer Calibration'!$B$1:$T$38</definedName>
    <definedName name="_xlnm.Print_Area" localSheetId="0">TitlePg!$B$2:$S$19</definedName>
  </definedNames>
  <calcPr calcId="162913"/>
</workbook>
</file>

<file path=xl/calcChain.xml><?xml version="1.0" encoding="utf-8"?>
<calcChain xmlns="http://schemas.openxmlformats.org/spreadsheetml/2006/main">
  <c r="B16" i="30" l="1"/>
  <c r="G34" i="27"/>
  <c r="G32" i="5"/>
  <c r="G32" i="6"/>
  <c r="G32" i="1"/>
  <c r="G30" i="21"/>
  <c r="G32" i="27"/>
  <c r="G30" i="5"/>
  <c r="G30" i="6"/>
  <c r="G30" i="1"/>
  <c r="G28" i="21"/>
  <c r="E28" i="21"/>
  <c r="E19" i="27"/>
  <c r="G18" i="27"/>
  <c r="E19" i="5"/>
  <c r="G18" i="5"/>
  <c r="E19" i="6"/>
  <c r="G18" i="6"/>
  <c r="E19" i="1"/>
  <c r="G18" i="1"/>
  <c r="E19" i="21" l="1"/>
  <c r="G18" i="21"/>
  <c r="E19" i="30" l="1"/>
  <c r="E27" i="30" s="1"/>
  <c r="D35" i="30" s="1"/>
  <c r="G32" i="30"/>
  <c r="G18" i="30"/>
  <c r="G34" i="30"/>
  <c r="E32" i="30"/>
  <c r="G35" i="30" l="1"/>
  <c r="E29" i="30"/>
  <c r="D37" i="30" s="1"/>
  <c r="G37" i="30" s="1"/>
  <c r="E28" i="30"/>
  <c r="D36" i="30" s="1"/>
  <c r="G36" i="30" s="1"/>
  <c r="B16" i="27"/>
  <c r="B16" i="5"/>
  <c r="B16" i="6"/>
  <c r="B16" i="1"/>
  <c r="B16" i="21" l="1"/>
  <c r="M29" i="24" l="1"/>
  <c r="M31" i="24" s="1"/>
  <c r="N29" i="24"/>
  <c r="N31" i="24" s="1"/>
  <c r="O29" i="24"/>
  <c r="O31" i="24" s="1"/>
  <c r="C36" i="24"/>
  <c r="R36" i="24"/>
  <c r="G12" i="28"/>
  <c r="G13" i="28" s="1"/>
  <c r="F12" i="28"/>
  <c r="F13" i="28" s="1"/>
  <c r="G35" i="28"/>
  <c r="C112" i="28"/>
  <c r="E111" i="28"/>
  <c r="C107" i="28"/>
  <c r="E106" i="28"/>
  <c r="C69" i="28"/>
  <c r="E68" i="28"/>
  <c r="C64" i="28"/>
  <c r="E63" i="28"/>
  <c r="C59" i="28"/>
  <c r="E58" i="28"/>
  <c r="C54" i="28"/>
  <c r="C49" i="28"/>
  <c r="E48" i="28"/>
  <c r="E53" i="28"/>
  <c r="C40" i="28"/>
  <c r="E39" i="28"/>
  <c r="E28" i="27"/>
  <c r="D36" i="27" s="1"/>
  <c r="I11" i="28"/>
  <c r="I12" i="28"/>
  <c r="I13" i="28" s="1"/>
  <c r="R88" i="28"/>
  <c r="Q88" i="28" s="1"/>
  <c r="E88" i="28" s="1"/>
  <c r="R87" i="28"/>
  <c r="Q87" i="28" s="1"/>
  <c r="E87" i="28" s="1"/>
  <c r="R95" i="28"/>
  <c r="Q95" i="28"/>
  <c r="E95" i="28" s="1"/>
  <c r="R94" i="28"/>
  <c r="Q94" i="28"/>
  <c r="E94" i="28"/>
  <c r="R98" i="28"/>
  <c r="Q98" i="28"/>
  <c r="E98" i="28"/>
  <c r="R97" i="28"/>
  <c r="Q97" i="28" s="1"/>
  <c r="E97" i="28" s="1"/>
  <c r="R96" i="28"/>
  <c r="Q96" i="28"/>
  <c r="E96" i="28" s="1"/>
  <c r="R91" i="28"/>
  <c r="Q91" i="28"/>
  <c r="E91" i="28"/>
  <c r="R90" i="28"/>
  <c r="Q90" i="28"/>
  <c r="E90" i="28"/>
  <c r="R89" i="28"/>
  <c r="Q89" i="28" s="1"/>
  <c r="E89" i="28" s="1"/>
  <c r="R84" i="28"/>
  <c r="Q84" i="28"/>
  <c r="E84" i="28" s="1"/>
  <c r="R83" i="28"/>
  <c r="Q83" i="28"/>
  <c r="E83" i="28"/>
  <c r="R82" i="28"/>
  <c r="Q82" i="28"/>
  <c r="E82" i="28"/>
  <c r="R80" i="28"/>
  <c r="Q80" i="28" s="1"/>
  <c r="E80" i="28" s="1"/>
  <c r="R81" i="28"/>
  <c r="Q81" i="28"/>
  <c r="E81" i="28" s="1"/>
  <c r="J11" i="28"/>
  <c r="J12" i="28"/>
  <c r="J13" i="28" s="1"/>
  <c r="E27" i="27" l="1"/>
  <c r="D35" i="27" s="1"/>
  <c r="E29" i="27"/>
  <c r="D37" i="27" s="1"/>
  <c r="M34" i="24"/>
  <c r="B21" i="27" l="1"/>
  <c r="B21" i="6"/>
  <c r="B21" i="1"/>
  <c r="B21" i="21"/>
  <c r="B21" i="5"/>
  <c r="B21" i="30"/>
  <c r="E24" i="21"/>
  <c r="D32" i="21" s="1"/>
  <c r="G32" i="21" s="1"/>
  <c r="M36" i="24"/>
  <c r="E26" i="1"/>
  <c r="D34" i="1" s="1"/>
  <c r="B20" i="30" l="1"/>
  <c r="B20" i="27"/>
  <c r="B20" i="5"/>
  <c r="B20" i="6"/>
  <c r="B20" i="1"/>
  <c r="B20" i="21"/>
  <c r="E25" i="1"/>
  <c r="D33" i="1" s="1"/>
  <c r="E27" i="1"/>
  <c r="D35" i="1" s="1"/>
  <c r="E25" i="21"/>
  <c r="D33" i="21" s="1"/>
  <c r="G33" i="21" s="1"/>
  <c r="E23" i="21"/>
  <c r="D31" i="21" s="1"/>
  <c r="G31" i="21" s="1"/>
  <c r="E32" i="27"/>
  <c r="E26" i="5"/>
  <c r="D34" i="5" s="1"/>
  <c r="E30" i="1"/>
  <c r="E26" i="6"/>
  <c r="D34" i="6" s="1"/>
  <c r="G36" i="27" l="1"/>
  <c r="G35" i="27"/>
  <c r="G37" i="27"/>
  <c r="G35" i="1"/>
  <c r="G33" i="1"/>
  <c r="G34" i="1"/>
  <c r="E25" i="5"/>
  <c r="D33" i="5" s="1"/>
  <c r="E27" i="5"/>
  <c r="D35" i="5" s="1"/>
  <c r="E25" i="6"/>
  <c r="D33" i="6" s="1"/>
  <c r="E27" i="6"/>
  <c r="D35" i="6" s="1"/>
  <c r="E30" i="6"/>
  <c r="G34" i="6" s="1"/>
  <c r="E30" i="5"/>
  <c r="G35" i="5" l="1"/>
  <c r="G34" i="5"/>
  <c r="G33" i="5"/>
  <c r="G35" i="6"/>
  <c r="G33" i="6"/>
</calcChain>
</file>

<file path=xl/sharedStrings.xml><?xml version="1.0" encoding="utf-8"?>
<sst xmlns="http://schemas.openxmlformats.org/spreadsheetml/2006/main" count="414" uniqueCount="220">
  <si>
    <t>8' X 10'</t>
  </si>
  <si>
    <t>8' X 8'</t>
  </si>
  <si>
    <t>6' X 10'</t>
  </si>
  <si>
    <t>5' X 10'</t>
  </si>
  <si>
    <t>4' X 12'</t>
  </si>
  <si>
    <t>4' X 10'</t>
  </si>
  <si>
    <t>6' X 6'</t>
  </si>
  <si>
    <t>FLUID OUNCES</t>
  </si>
  <si>
    <t>DIRECTIONS:</t>
  </si>
  <si>
    <t>STEP 2:</t>
  </si>
  <si>
    <t>STEP 3:</t>
  </si>
  <si>
    <t>STEP 4:</t>
  </si>
  <si>
    <t>STEP 5:</t>
  </si>
  <si>
    <t>STEP 6:</t>
  </si>
  <si>
    <t>STEP 7:</t>
  </si>
  <si>
    <t>OZ</t>
  </si>
  <si>
    <t>=</t>
  </si>
  <si>
    <t>STEP 8:</t>
  </si>
  <si>
    <t>STEP 9:</t>
  </si>
  <si>
    <t>TOTAL TREE CALCULATOR</t>
  </si>
  <si>
    <t>FILL IN THE GREEN SECTIONS</t>
  </si>
  <si>
    <t>FILL IN THE GREEN SECTIONS AS NEEDED</t>
  </si>
  <si>
    <t xml:space="preserve">WEIGH THE PRODUCT FOR ACCURACY. </t>
  </si>
  <si>
    <t xml:space="preserve"> </t>
  </si>
  <si>
    <t>TEASPOON TO</t>
  </si>
  <si>
    <t>MLS</t>
  </si>
  <si>
    <t>STEP 10:</t>
  </si>
  <si>
    <t>STEP 11:</t>
  </si>
  <si>
    <t>VOLUME TO FLUID OUNCES</t>
  </si>
  <si>
    <t>FLUID OUNCES TO MEASURING SPOONS AND CUPS</t>
  </si>
  <si>
    <t xml:space="preserve">CONVERSIONS </t>
  </si>
  <si>
    <t>Approximate</t>
  </si>
  <si>
    <t>Number of Coffee</t>
  </si>
  <si>
    <t>Trees per Acre</t>
  </si>
  <si>
    <t>Coffee</t>
  </si>
  <si>
    <t>Tree Spacing</t>
  </si>
  <si>
    <t xml:space="preserve">Number of trees sprayed </t>
  </si>
  <si>
    <t xml:space="preserve">Remaining volume of water in fluid ounces </t>
  </si>
  <si>
    <t>Acres</t>
  </si>
  <si>
    <t>Trees per acre</t>
  </si>
  <si>
    <t xml:space="preserve">Tree Spacing (in feet) = </t>
  </si>
  <si>
    <t>by</t>
  </si>
  <si>
    <t xml:space="preserve">Estimated Number of Trees per Acre = </t>
  </si>
  <si>
    <t>Estimated Number of Total Trees =</t>
  </si>
  <si>
    <t>If</t>
  </si>
  <si>
    <t>Gallons to Fluid Ounces to Gallons</t>
  </si>
  <si>
    <t>Cups to Fluid Ounces to Cups</t>
  </si>
  <si>
    <t>ml</t>
  </si>
  <si>
    <t>fl oz</t>
  </si>
  <si>
    <t>gal</t>
  </si>
  <si>
    <t>Liquids only!</t>
  </si>
  <si>
    <t>Fluid Ounces of Product Needed</t>
  </si>
  <si>
    <t>1/8 tsp</t>
  </si>
  <si>
    <t>1/4 tsp</t>
  </si>
  <si>
    <t>1/2 tsp</t>
  </si>
  <si>
    <t>3/4 tsp</t>
  </si>
  <si>
    <t>1 tsp</t>
  </si>
  <si>
    <t>1/8 tbsp</t>
  </si>
  <si>
    <t>1/4 tbsp</t>
  </si>
  <si>
    <t>1/2 tbsp</t>
  </si>
  <si>
    <t>3/4 tbsp</t>
  </si>
  <si>
    <t>1 tbsp</t>
  </si>
  <si>
    <t>1/8 cup</t>
  </si>
  <si>
    <t>1/4 cup</t>
  </si>
  <si>
    <t>1/2 cup</t>
  </si>
  <si>
    <t>3/4 cup</t>
  </si>
  <si>
    <t>1 cup</t>
  </si>
  <si>
    <t>Number of …</t>
  </si>
  <si>
    <t>Teaspoons</t>
  </si>
  <si>
    <t>Tablespoons</t>
  </si>
  <si>
    <t>Cups</t>
  </si>
  <si>
    <t>Determine How Much Product to Add per Gallon of Water or per Tankful</t>
  </si>
  <si>
    <t>Product</t>
  </si>
  <si>
    <t>Rate per Acre</t>
  </si>
  <si>
    <t>Amount of Product per Gallon of Water</t>
  </si>
  <si>
    <t>Spray Tank Volume</t>
  </si>
  <si>
    <t>Number of Tankfuls</t>
  </si>
  <si>
    <t xml:space="preserve">2. Measure and add the proper amount of product to the tank. </t>
  </si>
  <si>
    <t xml:space="preserve">3. Mix well when adding the product to the tank. </t>
  </si>
  <si>
    <t xml:space="preserve">4. Fill the remainder of the tank with water to the proper gallonage needed. </t>
  </si>
  <si>
    <t xml:space="preserve">5. Mix well and maintain agitation for even distribution of the solution. </t>
  </si>
  <si>
    <t xml:space="preserve">1. Fill the tank with half of the water volume needed. </t>
  </si>
  <si>
    <t>Acre(s)</t>
  </si>
  <si>
    <t>Use a graduated cylinder or similar measuring device for accuracy.</t>
  </si>
  <si>
    <t xml:space="preserve">For young trees or recently stumped trees with new growth, test the product and rate on a small number of trees first and watch for leaf burning and other phytoxicity effects on the plants. If phyto is observed, stop the use of this product immediately. </t>
  </si>
  <si>
    <t>BEFORE SPRAYING, calibrate your sprayer to determine the proper amount of water used per acre.</t>
  </si>
  <si>
    <t>DRY/POWDER/GRANULES - POUNDS PER ACRE</t>
  </si>
  <si>
    <t>LIQUID - FLUID OUNCES PER ACRE</t>
  </si>
  <si>
    <t>LIQUID - PINTS PER ACRE</t>
  </si>
  <si>
    <t>LIQUID - QUARTS PER ACRE</t>
  </si>
  <si>
    <t>LIQUID - GALLONS PER ACRE</t>
  </si>
  <si>
    <t>Ounces per Pound</t>
  </si>
  <si>
    <t>Grams per Ounce</t>
  </si>
  <si>
    <t>Ounces</t>
  </si>
  <si>
    <t>Grams</t>
  </si>
  <si>
    <t>Fluid Ounces per Pint</t>
  </si>
  <si>
    <t>Fluid Ounces</t>
  </si>
  <si>
    <t>Fluid Ounces per Quart</t>
  </si>
  <si>
    <t>Fluid Ounces per Gallon</t>
  </si>
  <si>
    <t>Percent</t>
  </si>
  <si>
    <t>Divider</t>
  </si>
  <si>
    <t>STEP 1:</t>
  </si>
  <si>
    <t>Acres in Crop =</t>
  </si>
  <si>
    <t>NUMBER OF COFFEE TREES BASED ON TREE SPACING</t>
  </si>
  <si>
    <t>NUMBER OF TREES BASED ON OTHER TREE SPACING</t>
  </si>
  <si>
    <t xml:space="preserve">Number of </t>
  </si>
  <si>
    <t>Other</t>
  </si>
  <si>
    <t>10' X 12'</t>
  </si>
  <si>
    <t>12' X 15'</t>
  </si>
  <si>
    <t>15' X 20'</t>
  </si>
  <si>
    <t>18' X 25'</t>
  </si>
  <si>
    <t>20' X 30'</t>
  </si>
  <si>
    <t>30' X 35'</t>
  </si>
  <si>
    <t>15' X 15'</t>
  </si>
  <si>
    <t xml:space="preserve">There are </t>
  </si>
  <si>
    <t>fluid ounces per gallon.</t>
  </si>
  <si>
    <t>Rep 1</t>
  </si>
  <si>
    <t>Rep 2</t>
  </si>
  <si>
    <t>Rep 3</t>
  </si>
  <si>
    <t>Average GPA</t>
  </si>
  <si>
    <t>Gallons of water per acre (GPA)</t>
  </si>
  <si>
    <t xml:space="preserve">Calculate the average GPA for the three repetitions. </t>
  </si>
  <si>
    <t>Percent (%)*</t>
  </si>
  <si>
    <t>*e.g. 1:100 ratio = 1%; 1:200 ratio = 0.5%; 1:500 ratio = 0.2%</t>
  </si>
  <si>
    <t>Acre(s) of Crop to Spray</t>
  </si>
  <si>
    <t xml:space="preserve">Pounds </t>
  </si>
  <si>
    <t xml:space="preserve">Ounces </t>
  </si>
  <si>
    <t xml:space="preserve">Grams </t>
  </si>
  <si>
    <t>Pounds per acre</t>
  </si>
  <si>
    <t>Pounds</t>
  </si>
  <si>
    <t xml:space="preserve">You can use the "Conversions" worksheet to estimate your number of trees and acres. </t>
  </si>
  <si>
    <t>Fluid ounces of water</t>
  </si>
  <si>
    <t>Fluid ounces of water used per rep</t>
  </si>
  <si>
    <t xml:space="preserve">Use a graduated cylinder or measuring cup or container for volume accuracy.								</t>
  </si>
  <si>
    <t xml:space="preserve">Set the sprayer or tank on a level surface and fill the hopper or tank with ⅔ or ¾ volume of a known amount of water in fluid ounces. </t>
  </si>
  <si>
    <t xml:space="preserve">Gallons </t>
  </si>
  <si>
    <t>Gallons for</t>
  </si>
  <si>
    <t>Mixing Instructions</t>
  </si>
  <si>
    <t>Fluid ounces per acre</t>
  </si>
  <si>
    <t xml:space="preserve">Fluid ounces </t>
  </si>
  <si>
    <t>Gallons per acre</t>
  </si>
  <si>
    <t xml:space="preserve">Mixing Instructions							</t>
  </si>
  <si>
    <t>Quarts per acre</t>
  </si>
  <si>
    <t>Fluid ounces</t>
  </si>
  <si>
    <t>Pints per acre</t>
  </si>
  <si>
    <t>Gallons</t>
  </si>
  <si>
    <t>Calculate the gallons of water per acre (GPA) sprayed.</t>
  </si>
  <si>
    <t>Determine the total crop acreage to be sprayed.</t>
  </si>
  <si>
    <t xml:space="preserve">Determine the total number of trees per acre to be sprayed. </t>
  </si>
  <si>
    <t xml:space="preserve">Spray water on the marked or flagged trees in a comfortable, consistent motion to get the best spray coverage of the targeted pest. Your spraying motion and coverage should mimic an actual pesticide spray application. </t>
  </si>
  <si>
    <t xml:space="preserve">Turn the engine off and/or carefully release the pressure valve. Empty and measure the remaining water (in fluid ounces) from the hopper or tank. </t>
  </si>
  <si>
    <t>Calculate how much water was sprayed on the trees in fluid ounces.</t>
  </si>
  <si>
    <t>AREA AND ACREAGE</t>
  </si>
  <si>
    <t>Square Feet to Acres to Square Feet</t>
  </si>
  <si>
    <t>sq ft</t>
  </si>
  <si>
    <t>acres</t>
  </si>
  <si>
    <t>length</t>
  </si>
  <si>
    <t>width</t>
  </si>
  <si>
    <t>Calculate Square Footage</t>
  </si>
  <si>
    <t>x</t>
  </si>
  <si>
    <t>Quarts to Fluid Ounces to Quarts</t>
  </si>
  <si>
    <t>Pints to Fluid Ounces to Pints</t>
  </si>
  <si>
    <t>Fluid Ounces to Milliliters to Fluid Ounces</t>
  </si>
  <si>
    <t>GAL TO FL OZ</t>
  </si>
  <si>
    <t>QT TO FL OZ</t>
  </si>
  <si>
    <t>PT TO FL OZ</t>
  </si>
  <si>
    <t>CUP TO FL OZ</t>
  </si>
  <si>
    <t>qt</t>
  </si>
  <si>
    <t>pint</t>
  </si>
  <si>
    <t>cup</t>
  </si>
  <si>
    <t>WEIGHT</t>
  </si>
  <si>
    <t>Dry products only!</t>
  </si>
  <si>
    <t>Pounds to Ounces to Pounds</t>
  </si>
  <si>
    <t>lbs</t>
  </si>
  <si>
    <t>oz</t>
  </si>
  <si>
    <t>LB TO OZ</t>
  </si>
  <si>
    <t>Ounces to Grams to Ounces</t>
  </si>
  <si>
    <t>g</t>
  </si>
  <si>
    <t>Acknowledgements and Disclaimer</t>
  </si>
  <si>
    <r>
      <rPr>
        <b/>
        <sz val="18"/>
        <color indexed="10"/>
        <rFont val="Calibri"/>
        <family val="2"/>
      </rPr>
      <t>THE LABEL IS THE LAW.</t>
    </r>
    <r>
      <rPr>
        <sz val="14"/>
        <color indexed="10"/>
        <rFont val="Calibri"/>
        <family val="2"/>
      </rPr>
      <t xml:space="preserve"> Read the product label prior to use and follow ALL label directions. </t>
    </r>
  </si>
  <si>
    <r>
      <rPr>
        <b/>
        <sz val="18"/>
        <color indexed="10"/>
        <rFont val="Calibri"/>
        <family val="2"/>
      </rPr>
      <t>THE LABEL IS THE LAW.</t>
    </r>
    <r>
      <rPr>
        <sz val="18"/>
        <color indexed="10"/>
        <rFont val="Calibri"/>
        <family val="2"/>
      </rPr>
      <t xml:space="preserve"> </t>
    </r>
    <r>
      <rPr>
        <sz val="14"/>
        <color indexed="10"/>
        <rFont val="Calibri"/>
        <family val="2"/>
      </rPr>
      <t xml:space="preserve">Read the product label prior to use and follow ALL label directions. </t>
    </r>
  </si>
  <si>
    <r>
      <rPr>
        <b/>
        <sz val="18"/>
        <color indexed="10"/>
        <rFont val="Calibri"/>
        <family val="2"/>
      </rPr>
      <t xml:space="preserve">THE LABEL IS THE LAW. </t>
    </r>
    <r>
      <rPr>
        <sz val="14"/>
        <color indexed="10"/>
        <rFont val="Calibri"/>
        <family val="2"/>
      </rPr>
      <t xml:space="preserve">Read the product label prior to use and follow ALL label directions. </t>
    </r>
  </si>
  <si>
    <r>
      <rPr>
        <i/>
        <sz val="12"/>
        <color indexed="8"/>
        <rFont val="Calibri"/>
        <family val="2"/>
      </rPr>
      <t>Optional but suggested</t>
    </r>
    <r>
      <rPr>
        <sz val="12"/>
        <color indexed="8"/>
        <rFont val="Calibri"/>
        <family val="2"/>
      </rPr>
      <t>. Compare the actual spray results to your sprayer calibration estimates.  If you run out of spray solution before completing the application or have excess spray solution remaining in the tank at the completion of spraying (e.g.+/– 5% difference), consider redoing the calibration. Use the publication section on “Examples of When to Calibrate” to help you determine why the difference was so great and adjust as necessary when recalibrating the sprayer.</t>
    </r>
  </si>
  <si>
    <t>green sections.</t>
  </si>
  <si>
    <t>The information provided in this worksheet was developed in part with support provided by Hatch &amp; Smith-Lever funds for Cooperative Extension from the USDA National Institute of Food and Agriculture, managed by the College of Tropical Agriculture and Human Resources, University of Hawai‘i at Mānoa, and from the Hawai‘i Department of Agriculture, Foundation for Food and Agriculture Research, Western Extension Risk Management Education Center, Hawai‘i Coffee Association, Maui Coffee Association, Hawai‘i Coffee Growers Association and United Ka‘ū Growers Cooperative. Opinions or recommendations are those of the authors and do not necessarily reflect the views of their employers or funding agencies and associations listed. Mention of a trademark or proprietary name does not constitute an endorsement, guarantee, or warranty by these agencies, entities, organizations, or its employees and does not imply recommendation to the exclusion of other suitable products. It is a violation of federal law to use a pesticide in a manner inconsistent with its label. The label is the law.</t>
  </si>
  <si>
    <t>Space for Roads (%) =</t>
  </si>
  <si>
    <t>Use a graduated cylinder or measuring cup or container to measure the remaining water volume.</t>
  </si>
  <si>
    <t xml:space="preserve">Product </t>
  </si>
  <si>
    <t xml:space="preserve">Rate per Acre </t>
  </si>
  <si>
    <t xml:space="preserve">Acre(s) of Crop to Spray </t>
  </si>
  <si>
    <t xml:space="preserve">  url: </t>
  </si>
  <si>
    <t>Enter your information into the</t>
  </si>
  <si>
    <t>Select trees to be sprayed that are typical of the total orchard and record the number. Mark or flag the trees so you know where to start and stop spraying to determine water usage. Repeat this step a total of three times for Reps 1, 2, and 3.</t>
  </si>
  <si>
    <t xml:space="preserve">If you run out of water before you are able to completely spray all marked trees, redo from step 3 with fewer trees. </t>
  </si>
  <si>
    <t xml:space="preserve">acre(s) </t>
  </si>
  <si>
    <t xml:space="preserve">Repeat steps 4–6 two more times. </t>
  </si>
  <si>
    <t>hide</t>
  </si>
  <si>
    <t xml:space="preserve">Gallons of Water Used </t>
  </si>
  <si>
    <t xml:space="preserve"> = </t>
  </si>
  <si>
    <t>per tankful</t>
  </si>
  <si>
    <t>Amount of Product:</t>
  </si>
  <si>
    <t>Milliliters</t>
  </si>
  <si>
    <t>DON'T DELETE THESE!</t>
  </si>
  <si>
    <t>See below</t>
  </si>
  <si>
    <t>OZ TO GRAMS</t>
  </si>
  <si>
    <t>Fluid oz</t>
  </si>
  <si>
    <t>DILUTION or LIQUID - PERCENTAGE RATE</t>
  </si>
  <si>
    <t>3. Add the slurry to the partially filled tank; mix well when adding the slurry.</t>
  </si>
  <si>
    <t>2. Measure out the proper amount of the dry product and add to a mixing container in a 2:1 water to pesticide ratio to create a slurry.</t>
  </si>
  <si>
    <t>www.HawaiiCoffeeEd.com/sprayercalc</t>
  </si>
  <si>
    <t xml:space="preserve">    For further details, review the UH-CTAHR Extension publication titled "Sprayer Calibration with Handheld Sprayer Systems for Orchard Crops".</t>
  </si>
  <si>
    <t xml:space="preserve">    Read and follow each step. </t>
  </si>
  <si>
    <r>
      <t xml:space="preserve">SPRAYER CALIBRATION FOR 
ORCHARD CROPS  </t>
    </r>
    <r>
      <rPr>
        <sz val="20"/>
        <color indexed="8"/>
        <rFont val="Calibri"/>
        <family val="2"/>
      </rPr>
      <t>ver 1.5</t>
    </r>
  </si>
  <si>
    <t xml:space="preserve">Field Sheet for use with the CTAHR Extension publication "Sprayer Calibration with Handheld Sprayer Systems for Orchard Crops"                 </t>
  </si>
  <si>
    <t xml:space="preserve">Authors: </t>
  </si>
  <si>
    <r>
      <t>Andrea Kawabata</t>
    </r>
    <r>
      <rPr>
        <vertAlign val="superscript"/>
        <sz val="12"/>
        <rFont val="Calibri"/>
        <family val="2"/>
      </rPr>
      <t>1</t>
    </r>
    <r>
      <rPr>
        <sz val="12"/>
        <rFont val="Calibri"/>
        <family val="2"/>
      </rPr>
      <t>, Jensen Uyeda</t>
    </r>
    <r>
      <rPr>
        <vertAlign val="superscript"/>
        <sz val="12"/>
        <rFont val="Calibri"/>
        <family val="2"/>
      </rPr>
      <t>1</t>
    </r>
    <r>
      <rPr>
        <sz val="12"/>
        <rFont val="Calibri"/>
        <family val="2"/>
      </rPr>
      <t>, Matt Miyahira</t>
    </r>
    <r>
      <rPr>
        <vertAlign val="superscript"/>
        <sz val="12"/>
        <rFont val="Calibri"/>
        <family val="2"/>
      </rPr>
      <t>1</t>
    </r>
    <r>
      <rPr>
        <sz val="12"/>
        <rFont val="Calibri"/>
        <family val="2"/>
      </rPr>
      <t>, Rosemary Gutierrez-Coarite</t>
    </r>
    <r>
      <rPr>
        <vertAlign val="superscript"/>
        <sz val="12"/>
        <rFont val="Calibri"/>
        <family val="2"/>
      </rPr>
      <t>1</t>
    </r>
    <r>
      <rPr>
        <sz val="12"/>
        <rFont val="Calibri"/>
        <family val="2"/>
      </rPr>
      <t>, Shannon Sand</t>
    </r>
    <r>
      <rPr>
        <vertAlign val="superscript"/>
        <sz val="12"/>
        <rFont val="Calibri"/>
        <family val="2"/>
      </rPr>
      <t>2</t>
    </r>
    <r>
      <rPr>
        <sz val="12"/>
        <rFont val="Calibri"/>
        <family val="2"/>
      </rPr>
      <t>, and Stuart T. Nakamoto</t>
    </r>
    <r>
      <rPr>
        <vertAlign val="superscript"/>
        <sz val="12"/>
        <rFont val="Calibri"/>
        <family val="2"/>
      </rPr>
      <t>3</t>
    </r>
    <r>
      <rPr>
        <sz val="12"/>
        <rFont val="Calibri"/>
        <family val="2"/>
      </rPr>
      <t xml:space="preserve"> </t>
    </r>
  </si>
  <si>
    <r>
      <t>1</t>
    </r>
    <r>
      <rPr>
        <sz val="12"/>
        <rFont val="Calibri"/>
        <family val="2"/>
      </rPr>
      <t xml:space="preserve">Department of Tropical Plant and Soil Sciences, </t>
    </r>
    <r>
      <rPr>
        <vertAlign val="superscript"/>
        <sz val="12"/>
        <rFont val="Calibri"/>
        <family val="2"/>
      </rPr>
      <t>2</t>
    </r>
    <r>
      <rPr>
        <sz val="12"/>
        <rFont val="Calibri"/>
        <family val="2"/>
      </rPr>
      <t xml:space="preserve">Dept. of Natural Resources and Environmental Management, </t>
    </r>
  </si>
  <si>
    <r>
      <t>3</t>
    </r>
    <r>
      <rPr>
        <sz val="12"/>
        <rFont val="Calibri"/>
        <family val="2"/>
      </rPr>
      <t>Dept. of Human Nutrition, Food and Animal Sciences</t>
    </r>
  </si>
  <si>
    <t>University of Hawai‘i at Mānoa's College of Tropical Agriculture and Human Resources</t>
  </si>
  <si>
    <r>
      <rPr>
        <b/>
        <sz val="20"/>
        <color rgb="FF000000"/>
        <rFont val="Arial (Headings)"/>
      </rPr>
      <t xml:space="preserve">Sprayer Calibration for Orchard Crops </t>
    </r>
    <r>
      <rPr>
        <b/>
        <sz val="16"/>
        <color rgb="FF000000"/>
        <rFont val="Arial (Headings)"/>
      </rPr>
      <t xml:space="preserve">
and 
</t>
    </r>
    <r>
      <rPr>
        <b/>
        <sz val="20"/>
        <color rgb="FF000000"/>
        <rFont val="Arial (Headings)"/>
      </rPr>
      <t>Pesticide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</si>
</sst>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General_)"/>
    <numFmt numFmtId="166" formatCode="_(* #,##0_);_(* \(#,##0\);_(* &quot;&quot;_);_(@_)"/>
    <numFmt numFmtId="167" formatCode="0.000"/>
  </numFmts>
  <fonts count="44">
    <font>
      <sz val="10"/>
      <color rgb="FF000000"/>
      <name val="Arial"/>
      <family val="2"/>
    </font>
    <font>
      <sz val="14"/>
      <color indexed="10"/>
      <name val="Calibri"/>
      <family val="2"/>
    </font>
    <font>
      <sz val="14"/>
      <name val="Calibri"/>
      <family val="2"/>
    </font>
    <font>
      <b/>
      <sz val="14"/>
      <name val="Arial"/>
      <family val="2"/>
    </font>
    <font>
      <sz val="8"/>
      <name val="Arial"/>
      <family val="2"/>
    </font>
    <font>
      <sz val="18"/>
      <color indexed="10"/>
      <name val="Calibri"/>
      <family val="2"/>
    </font>
    <font>
      <b/>
      <sz val="18"/>
      <color indexed="10"/>
      <name val="Calibri"/>
      <family val="2"/>
    </font>
    <font>
      <sz val="12"/>
      <color indexed="8"/>
      <name val="Calibri"/>
      <family val="2"/>
    </font>
    <font>
      <sz val="12"/>
      <name val="Calibri"/>
      <family val="2"/>
    </font>
    <font>
      <i/>
      <sz val="12"/>
      <color indexed="8"/>
      <name val="Calibri"/>
      <family val="2"/>
    </font>
    <font>
      <i/>
      <sz val="12"/>
      <name val="Calibri"/>
      <family val="2"/>
    </font>
    <font>
      <b/>
      <sz val="12"/>
      <name val="Calibri"/>
      <family val="2"/>
    </font>
    <font>
      <vertAlign val="superscript"/>
      <sz val="12"/>
      <name val="Calibri"/>
      <family val="2"/>
    </font>
    <font>
      <sz val="20"/>
      <color indexed="8"/>
      <name val="Calibri"/>
      <family val="2"/>
    </font>
    <font>
      <sz val="12"/>
      <color rgb="FF000000"/>
      <name val="Calibri"/>
      <family val="2"/>
    </font>
    <font>
      <sz val="14"/>
      <color rgb="FF000000"/>
      <name val="Arial"/>
      <family val="2"/>
    </font>
    <font>
      <sz val="14"/>
      <color rgb="FF000000"/>
      <name val="Calibri"/>
      <family val="2"/>
    </font>
    <font>
      <sz val="10"/>
      <color rgb="FF000000"/>
      <name val="Calibri"/>
      <family val="2"/>
    </font>
    <font>
      <i/>
      <sz val="14"/>
      <color rgb="FF000000"/>
      <name val="Calibri"/>
      <family val="2"/>
    </font>
    <font>
      <vertAlign val="superscript"/>
      <sz val="14"/>
      <color rgb="FF231F20"/>
      <name val="Calibri"/>
      <family val="2"/>
    </font>
    <font>
      <sz val="14"/>
      <color rgb="FFFF0000"/>
      <name val="Calibri"/>
      <family val="2"/>
    </font>
    <font>
      <u/>
      <sz val="14"/>
      <color rgb="FF000000"/>
      <name val="Calibri"/>
      <family val="2"/>
    </font>
    <font>
      <u/>
      <sz val="14"/>
      <color rgb="FF0563C1"/>
      <name val="Calibri"/>
      <family val="2"/>
    </font>
    <font>
      <b/>
      <u/>
      <sz val="14"/>
      <color rgb="FF000000"/>
      <name val="Calibri"/>
      <family val="2"/>
    </font>
    <font>
      <b/>
      <sz val="26"/>
      <color rgb="FF000000"/>
      <name val="Calibri"/>
      <family val="2"/>
    </font>
    <font>
      <b/>
      <sz val="12"/>
      <color rgb="FF000000"/>
      <name val="Calibri"/>
      <family val="2"/>
    </font>
    <font>
      <sz val="12"/>
      <color rgb="FFFF0000"/>
      <name val="Calibri"/>
      <family val="2"/>
    </font>
    <font>
      <i/>
      <sz val="12"/>
      <color rgb="FF0000FF"/>
      <name val="Calibri"/>
      <family val="2"/>
    </font>
    <font>
      <sz val="12"/>
      <color rgb="FF0000FF"/>
      <name val="Calibri"/>
      <family val="2"/>
    </font>
    <font>
      <u/>
      <sz val="12"/>
      <color rgb="FF000000"/>
      <name val="Calibri"/>
      <family val="2"/>
    </font>
    <font>
      <b/>
      <u/>
      <sz val="12"/>
      <color rgb="FF000000"/>
      <name val="Calibri"/>
      <family val="2"/>
    </font>
    <font>
      <sz val="12"/>
      <color theme="1"/>
      <name val="Calibri"/>
      <family val="2"/>
    </font>
    <font>
      <b/>
      <sz val="14"/>
      <color rgb="FF000000"/>
      <name val="Calibri"/>
      <family val="2"/>
    </font>
    <font>
      <b/>
      <sz val="12"/>
      <color theme="1"/>
      <name val="Calibri"/>
      <family val="2"/>
    </font>
    <font>
      <b/>
      <sz val="12"/>
      <color rgb="FF000000"/>
      <name val="Arial"/>
      <family val="2"/>
    </font>
    <font>
      <i/>
      <sz val="12"/>
      <color rgb="FF000000"/>
      <name val="Calibri"/>
      <family val="2"/>
    </font>
    <font>
      <sz val="10"/>
      <color rgb="FF000000"/>
      <name val="Arial"/>
      <family val="2"/>
    </font>
    <font>
      <b/>
      <sz val="14"/>
      <color rgb="FFFF0000"/>
      <name val="Calibri"/>
      <family val="2"/>
    </font>
    <font>
      <sz val="12"/>
      <color rgb="FF000000"/>
      <name val="Arial Narrow"/>
      <family val="2"/>
    </font>
    <font>
      <u/>
      <sz val="10"/>
      <color theme="10"/>
      <name val="Arial"/>
      <family val="2"/>
    </font>
    <font>
      <b/>
      <sz val="10"/>
      <color rgb="FF000000"/>
      <name val="Arial"/>
      <family val="2"/>
    </font>
    <font>
      <b/>
      <sz val="10"/>
      <color rgb="FF000000"/>
      <name val="Arial (Headings)"/>
    </font>
    <font>
      <b/>
      <sz val="20"/>
      <color rgb="FF000000"/>
      <name val="Arial (Headings)"/>
    </font>
    <font>
      <b/>
      <sz val="16"/>
      <color rgb="FF000000"/>
      <name val="Arial (Headings)"/>
    </font>
  </fonts>
  <fills count="10">
    <fill>
      <patternFill patternType="none"/>
    </fill>
    <fill>
      <patternFill patternType="gray125"/>
    </fill>
    <fill>
      <patternFill patternType="solid">
        <fgColor rgb="FFC1FCC1"/>
        <bgColor rgb="FFCCFFCC"/>
      </patternFill>
    </fill>
    <fill>
      <patternFill patternType="solid">
        <fgColor theme="6" tint="0.59999389629810485"/>
        <bgColor indexed="64"/>
      </patternFill>
    </fill>
    <fill>
      <patternFill patternType="solid">
        <fgColor rgb="FFC1FCC1"/>
        <bgColor indexed="64"/>
      </patternFill>
    </fill>
    <fill>
      <patternFill patternType="solid">
        <fgColor rgb="FFC1FCC1"/>
        <bgColor rgb="FFB4C6E7"/>
      </patternFill>
    </fill>
    <fill>
      <patternFill patternType="solid">
        <fgColor theme="6" tint="0.59999389629810485"/>
        <bgColor rgb="FFFFE699"/>
      </patternFill>
    </fill>
    <fill>
      <patternFill patternType="solid">
        <fgColor rgb="FFFFE699"/>
        <bgColor rgb="FFFFE699"/>
      </patternFill>
    </fill>
    <fill>
      <patternFill patternType="solid">
        <fgColor rgb="FFFFFF00"/>
        <bgColor indexed="64"/>
      </patternFill>
    </fill>
    <fill>
      <patternFill patternType="solid">
        <fgColor theme="0"/>
        <bgColor rgb="FFB4C6E7"/>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indexed="64"/>
      </bottom>
      <diagonal/>
    </border>
    <border>
      <left style="medium">
        <color rgb="FF000000"/>
      </left>
      <right/>
      <top/>
      <bottom style="thin">
        <color rgb="FF000000"/>
      </bottom>
      <diagonal/>
    </border>
    <border>
      <left style="thin">
        <color indexed="64"/>
      </left>
      <right style="medium">
        <color indexed="64"/>
      </right>
      <top/>
      <bottom/>
      <diagonal/>
    </border>
  </borders>
  <cellStyleXfs count="3">
    <xf numFmtId="0" fontId="0" fillId="0" borderId="0"/>
    <xf numFmtId="43" fontId="36" fillId="0" borderId="0" applyFont="0" applyFill="0" applyBorder="0" applyAlignment="0" applyProtection="0"/>
    <xf numFmtId="0" fontId="39" fillId="0" borderId="0" applyNumberFormat="0" applyFill="0" applyBorder="0" applyAlignment="0" applyProtection="0"/>
  </cellStyleXfs>
  <cellXfs count="385">
    <xf numFmtId="0" fontId="0" fillId="0" borderId="0" xfId="0" applyFont="1" applyAlignment="1"/>
    <xf numFmtId="0" fontId="14" fillId="0" borderId="0" xfId="0" applyFont="1" applyAlignment="1"/>
    <xf numFmtId="0" fontId="14" fillId="0" borderId="0" xfId="0" applyFont="1" applyAlignment="1"/>
    <xf numFmtId="0" fontId="14" fillId="0" borderId="0" xfId="0" applyFont="1" applyBorder="1" applyAlignment="1"/>
    <xf numFmtId="0" fontId="0"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6" fillId="0" borderId="0" xfId="0" applyFont="1" applyAlignment="1">
      <alignment horizontal="center"/>
    </xf>
    <xf numFmtId="0" fontId="16" fillId="0" borderId="0" xfId="0" applyFont="1" applyBorder="1" applyAlignment="1">
      <alignment horizontal="center"/>
    </xf>
    <xf numFmtId="0" fontId="15" fillId="0" borderId="0" xfId="0" applyFont="1" applyBorder="1" applyAlignment="1"/>
    <xf numFmtId="0" fontId="16" fillId="0" borderId="0" xfId="0" applyFont="1" applyFill="1" applyBorder="1" applyAlignment="1"/>
    <xf numFmtId="0" fontId="17" fillId="0" borderId="0" xfId="0" applyFont="1" applyBorder="1" applyAlignment="1"/>
    <xf numFmtId="0" fontId="17" fillId="0" borderId="0" xfId="0" applyFont="1" applyAlignment="1"/>
    <xf numFmtId="0" fontId="15" fillId="0" borderId="0" xfId="0" applyFont="1" applyAlignment="1"/>
    <xf numFmtId="0" fontId="16" fillId="0" borderId="0" xfId="0" applyFont="1" applyBorder="1" applyAlignment="1"/>
    <xf numFmtId="0" fontId="15"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5" fillId="0" borderId="0" xfId="0" applyFont="1" applyAlignment="1"/>
    <xf numFmtId="0" fontId="15" fillId="0" borderId="0" xfId="0" applyFont="1" applyAlignment="1"/>
    <xf numFmtId="0" fontId="0" fillId="0" borderId="0" xfId="0" applyFont="1" applyAlignment="1">
      <alignment horizontal="center"/>
    </xf>
    <xf numFmtId="0" fontId="16" fillId="0" borderId="0" xfId="0" applyFont="1" applyAlignment="1">
      <alignment wrapText="1"/>
    </xf>
    <xf numFmtId="0" fontId="15" fillId="0" borderId="0" xfId="0" applyFont="1" applyAlignment="1">
      <alignment wrapText="1"/>
    </xf>
    <xf numFmtId="0" fontId="18" fillId="0" borderId="0" xfId="0" applyFont="1" applyAlignment="1"/>
    <xf numFmtId="0" fontId="15" fillId="0" borderId="0" xfId="0" applyFont="1" applyAlignment="1"/>
    <xf numFmtId="0" fontId="16" fillId="0" borderId="0" xfId="0" applyFont="1" applyAlignment="1"/>
    <xf numFmtId="0" fontId="16" fillId="0" borderId="0" xfId="0" applyFont="1" applyBorder="1" applyAlignment="1"/>
    <xf numFmtId="0" fontId="16" fillId="0" borderId="0" xfId="0" applyFont="1" applyAlignment="1"/>
    <xf numFmtId="0" fontId="16" fillId="0" borderId="0" xfId="0" applyFont="1" applyAlignment="1"/>
    <xf numFmtId="0" fontId="16" fillId="0" borderId="0" xfId="0" applyFont="1" applyAlignment="1">
      <alignment vertical="center"/>
    </xf>
    <xf numFmtId="0" fontId="19" fillId="0" borderId="0" xfId="0" applyFont="1" applyAlignment="1">
      <alignment vertical="center"/>
    </xf>
    <xf numFmtId="0" fontId="16" fillId="0" borderId="0" xfId="0" applyFont="1" applyBorder="1" applyAlignment="1">
      <alignment wrapText="1"/>
    </xf>
    <xf numFmtId="0" fontId="16" fillId="0" borderId="0" xfId="0" applyFont="1" applyBorder="1" applyAlignment="1" applyProtection="1"/>
    <xf numFmtId="0" fontId="0" fillId="0" borderId="0" xfId="0" applyFont="1" applyAlignment="1" applyProtection="1"/>
    <xf numFmtId="0" fontId="16" fillId="0" borderId="0" xfId="0" applyFont="1" applyAlignment="1" applyProtection="1"/>
    <xf numFmtId="0" fontId="20" fillId="0" borderId="0" xfId="0" applyFont="1" applyBorder="1" applyAlignment="1" applyProtection="1"/>
    <xf numFmtId="0" fontId="16" fillId="0" borderId="0" xfId="0" applyFont="1" applyFill="1" applyAlignment="1" applyProtection="1"/>
    <xf numFmtId="0" fontId="18" fillId="0" borderId="0" xfId="0" applyFont="1" applyAlignment="1" applyProtection="1">
      <alignment wrapText="1"/>
    </xf>
    <xf numFmtId="0" fontId="18" fillId="0" borderId="0" xfId="0" applyFont="1" applyAlignment="1" applyProtection="1"/>
    <xf numFmtId="0" fontId="16" fillId="0" borderId="0" xfId="0" applyFont="1" applyFill="1" applyBorder="1" applyAlignment="1" applyProtection="1">
      <alignment horizontal="center"/>
    </xf>
    <xf numFmtId="0" fontId="17" fillId="0" borderId="1" xfId="0" applyFont="1" applyBorder="1" applyAlignment="1" applyProtection="1"/>
    <xf numFmtId="0" fontId="16" fillId="0" borderId="1" xfId="0" applyFont="1" applyBorder="1" applyAlignment="1" applyProtection="1"/>
    <xf numFmtId="0" fontId="17" fillId="0" borderId="2" xfId="0" applyFont="1" applyBorder="1" applyAlignment="1" applyProtection="1"/>
    <xf numFmtId="0" fontId="16" fillId="0" borderId="3" xfId="0" applyFont="1" applyBorder="1" applyAlignment="1" applyProtection="1"/>
    <xf numFmtId="0" fontId="16" fillId="0" borderId="4" xfId="0" applyFont="1" applyBorder="1" applyAlignment="1" applyProtection="1"/>
    <xf numFmtId="0" fontId="17" fillId="0" borderId="5" xfId="0" applyFont="1" applyBorder="1" applyAlignment="1" applyProtection="1"/>
    <xf numFmtId="0" fontId="21" fillId="0" borderId="0" xfId="0" applyFont="1" applyBorder="1" applyAlignment="1" applyProtection="1"/>
    <xf numFmtId="0" fontId="16" fillId="0" borderId="6" xfId="0" applyFont="1" applyBorder="1" applyAlignment="1" applyProtection="1"/>
    <xf numFmtId="0" fontId="16" fillId="0" borderId="7" xfId="0" applyFont="1" applyBorder="1" applyAlignment="1" applyProtection="1"/>
    <xf numFmtId="0" fontId="16" fillId="0" borderId="8" xfId="0" applyFont="1" applyBorder="1" applyAlignment="1" applyProtection="1"/>
    <xf numFmtId="0" fontId="16" fillId="0" borderId="2" xfId="0" applyFont="1" applyBorder="1" applyAlignment="1" applyProtection="1"/>
    <xf numFmtId="0" fontId="16" fillId="0" borderId="1" xfId="0" applyFont="1" applyBorder="1" applyAlignment="1" applyProtection="1">
      <alignment horizontal="center"/>
    </xf>
    <xf numFmtId="0" fontId="16" fillId="0" borderId="4" xfId="0" applyFont="1" applyBorder="1" applyAlignment="1" applyProtection="1">
      <alignment horizontal="center"/>
    </xf>
    <xf numFmtId="0" fontId="16" fillId="0" borderId="6" xfId="0" applyFont="1" applyBorder="1" applyAlignment="1" applyProtection="1">
      <alignment horizontal="center"/>
    </xf>
    <xf numFmtId="49" fontId="16" fillId="0" borderId="0" xfId="0" applyNumberFormat="1" applyFont="1" applyBorder="1" applyAlignment="1" applyProtection="1">
      <alignment horizontal="center"/>
    </xf>
    <xf numFmtId="0" fontId="16" fillId="0" borderId="8" xfId="0" applyFont="1" applyBorder="1" applyAlignment="1" applyProtection="1">
      <alignment horizontal="center"/>
    </xf>
    <xf numFmtId="0" fontId="21" fillId="0" borderId="5" xfId="0" applyFont="1" applyBorder="1" applyAlignment="1" applyProtection="1"/>
    <xf numFmtId="0" fontId="21" fillId="0" borderId="0" xfId="0" applyFont="1" applyAlignment="1" applyProtection="1"/>
    <xf numFmtId="2" fontId="16" fillId="0" borderId="0" xfId="0" applyNumberFormat="1" applyFont="1" applyBorder="1" applyAlignment="1" applyProtection="1"/>
    <xf numFmtId="1" fontId="16" fillId="0" borderId="0" xfId="0" applyNumberFormat="1" applyFont="1" applyFill="1" applyBorder="1" applyAlignment="1" applyProtection="1"/>
    <xf numFmtId="1" fontId="16" fillId="0" borderId="5" xfId="0" applyNumberFormat="1" applyFont="1" applyFill="1" applyBorder="1" applyAlignment="1" applyProtection="1"/>
    <xf numFmtId="2" fontId="16" fillId="0" borderId="0" xfId="0" applyNumberFormat="1" applyFont="1" applyAlignment="1" applyProtection="1"/>
    <xf numFmtId="2" fontId="16" fillId="0" borderId="5" xfId="0" applyNumberFormat="1" applyFont="1" applyBorder="1" applyAlignment="1" applyProtection="1"/>
    <xf numFmtId="0" fontId="17" fillId="0" borderId="7" xfId="0" applyFont="1" applyBorder="1" applyAlignment="1" applyProtection="1"/>
    <xf numFmtId="0" fontId="16" fillId="0" borderId="1" xfId="0" applyFont="1" applyBorder="1" applyAlignment="1" applyProtection="1">
      <alignment horizontal="right"/>
    </xf>
    <xf numFmtId="0" fontId="17" fillId="0" borderId="0" xfId="0" applyFont="1" applyBorder="1" applyAlignment="1" applyProtection="1"/>
    <xf numFmtId="49" fontId="16" fillId="0" borderId="6" xfId="0" applyNumberFormat="1" applyFont="1" applyBorder="1" applyAlignment="1" applyProtection="1">
      <alignment horizontal="center"/>
    </xf>
    <xf numFmtId="0" fontId="14" fillId="0" borderId="0" xfId="0" applyFont="1" applyAlignment="1" applyProtection="1"/>
    <xf numFmtId="0" fontId="14" fillId="0" borderId="0" xfId="0" applyFont="1" applyBorder="1" applyAlignment="1" applyProtection="1"/>
    <xf numFmtId="0" fontId="2" fillId="0" borderId="0" xfId="0" applyFont="1" applyBorder="1" applyAlignment="1" applyProtection="1"/>
    <xf numFmtId="0" fontId="17" fillId="0" borderId="0" xfId="0" applyFont="1" applyAlignment="1" applyProtection="1"/>
    <xf numFmtId="0" fontId="16" fillId="0" borderId="0" xfId="0" applyFont="1" applyAlignment="1" applyProtection="1">
      <alignment wrapText="1"/>
    </xf>
    <xf numFmtId="0" fontId="22" fillId="0" borderId="0" xfId="0" applyFont="1" applyAlignment="1" applyProtection="1"/>
    <xf numFmtId="0" fontId="3" fillId="0" borderId="0" xfId="0" applyFont="1" applyBorder="1" applyAlignment="1" applyProtection="1"/>
    <xf numFmtId="0" fontId="15" fillId="0" borderId="0" xfId="0" applyFont="1" applyAlignment="1" applyProtection="1"/>
    <xf numFmtId="0" fontId="20" fillId="0" borderId="0" xfId="0" applyFont="1" applyBorder="1" applyAlignment="1" applyProtection="1">
      <alignment wrapText="1"/>
    </xf>
    <xf numFmtId="0" fontId="22" fillId="0" borderId="0" xfId="0" applyFont="1" applyBorder="1" applyAlignment="1" applyProtection="1"/>
    <xf numFmtId="0" fontId="16" fillId="0" borderId="0" xfId="0" applyFont="1" applyAlignment="1" applyProtection="1">
      <alignment horizontal="center"/>
    </xf>
    <xf numFmtId="0" fontId="16" fillId="0" borderId="0" xfId="0" applyFont="1" applyAlignment="1" applyProtection="1">
      <alignment vertical="center"/>
    </xf>
    <xf numFmtId="0" fontId="16" fillId="0" borderId="0" xfId="0" applyFont="1" applyBorder="1" applyAlignment="1" applyProtection="1">
      <alignment horizontal="center"/>
    </xf>
    <xf numFmtId="0" fontId="23" fillId="0" borderId="0" xfId="0" applyFont="1" applyBorder="1" applyAlignment="1" applyProtection="1">
      <alignment horizontal="center"/>
    </xf>
    <xf numFmtId="0" fontId="16" fillId="0" borderId="3" xfId="0" applyFont="1" applyBorder="1" applyAlignment="1" applyProtection="1">
      <alignment horizontal="center"/>
    </xf>
    <xf numFmtId="0" fontId="16" fillId="0" borderId="5" xfId="0" applyFont="1" applyBorder="1" applyAlignment="1" applyProtection="1"/>
    <xf numFmtId="0" fontId="16" fillId="0" borderId="0" xfId="0" applyFont="1" applyAlignment="1" applyProtection="1"/>
    <xf numFmtId="0" fontId="17" fillId="0" borderId="0" xfId="0" applyFont="1" applyBorder="1" applyAlignment="1" applyProtection="1"/>
    <xf numFmtId="0" fontId="16" fillId="0" borderId="0" xfId="0" applyFont="1" applyAlignment="1" applyProtection="1">
      <alignment vertical="center" wrapText="1"/>
    </xf>
    <xf numFmtId="0" fontId="25" fillId="0" borderId="9" xfId="0" applyFont="1" applyBorder="1" applyAlignment="1" applyProtection="1">
      <alignment vertical="center"/>
    </xf>
    <xf numFmtId="0" fontId="26" fillId="0" borderId="0" xfId="0" applyFont="1" applyBorder="1" applyAlignment="1" applyProtection="1"/>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4" fillId="0" borderId="0" xfId="0" applyFont="1" applyBorder="1" applyAlignment="1" applyProtection="1">
      <alignment vertical="center"/>
    </xf>
    <xf numFmtId="165" fontId="10" fillId="0" borderId="28" xfId="0" applyNumberFormat="1" applyFont="1" applyBorder="1" applyProtection="1"/>
    <xf numFmtId="165" fontId="8" fillId="0" borderId="29" xfId="0" applyNumberFormat="1" applyFont="1" applyBorder="1" applyProtection="1"/>
    <xf numFmtId="165" fontId="8" fillId="0" borderId="0" xfId="0" applyNumberFormat="1" applyFont="1" applyBorder="1" applyProtection="1"/>
    <xf numFmtId="165" fontId="14" fillId="0" borderId="0" xfId="0" applyNumberFormat="1" applyFont="1" applyBorder="1" applyProtection="1"/>
    <xf numFmtId="165" fontId="8" fillId="0" borderId="0" xfId="0" applyNumberFormat="1" applyFont="1" applyBorder="1" applyAlignment="1" applyProtection="1">
      <alignment horizontal="right"/>
    </xf>
    <xf numFmtId="165" fontId="8" fillId="0" borderId="30" xfId="0" applyNumberFormat="1" applyFont="1" applyBorder="1" applyProtection="1"/>
    <xf numFmtId="165" fontId="8" fillId="0" borderId="31" xfId="0" applyNumberFormat="1" applyFont="1" applyBorder="1" applyProtection="1"/>
    <xf numFmtId="165" fontId="27" fillId="2" borderId="32" xfId="0" applyNumberFormat="1" applyFont="1" applyFill="1" applyBorder="1" applyAlignment="1" applyProtection="1">
      <alignment horizontal="center" vertical="center"/>
      <protection locked="0"/>
    </xf>
    <xf numFmtId="165" fontId="10" fillId="0" borderId="0" xfId="0" applyNumberFormat="1" applyFont="1" applyBorder="1" applyAlignment="1" applyProtection="1">
      <alignment horizontal="center"/>
    </xf>
    <xf numFmtId="165" fontId="27" fillId="2" borderId="33" xfId="0" applyNumberFormat="1" applyFont="1" applyFill="1" applyBorder="1" applyAlignment="1" applyProtection="1">
      <alignment horizontal="center" vertical="center"/>
      <protection locked="0"/>
    </xf>
    <xf numFmtId="165" fontId="27" fillId="0" borderId="30" xfId="0" applyNumberFormat="1" applyFont="1" applyFill="1" applyBorder="1" applyAlignment="1" applyProtection="1">
      <alignment horizontal="center"/>
    </xf>
    <xf numFmtId="9" fontId="28" fillId="2" borderId="33" xfId="0" applyNumberFormat="1" applyFont="1" applyFill="1" applyBorder="1" applyAlignment="1" applyProtection="1">
      <alignment horizontal="center" vertical="center"/>
      <protection locked="0"/>
    </xf>
    <xf numFmtId="165" fontId="27" fillId="0" borderId="30" xfId="0" applyNumberFormat="1" applyFont="1" applyBorder="1" applyAlignment="1" applyProtection="1">
      <alignment horizontal="center"/>
    </xf>
    <xf numFmtId="165" fontId="8" fillId="0" borderId="34" xfId="0" applyNumberFormat="1" applyFont="1" applyBorder="1" applyProtection="1"/>
    <xf numFmtId="38" fontId="11" fillId="0" borderId="35" xfId="0" applyNumberFormat="1" applyFont="1" applyBorder="1" applyProtection="1"/>
    <xf numFmtId="165" fontId="8" fillId="0" borderId="36" xfId="0" applyNumberFormat="1" applyFont="1" applyBorder="1" applyAlignment="1" applyProtection="1">
      <alignment horizontal="right"/>
    </xf>
    <xf numFmtId="166" fontId="8" fillId="3" borderId="37" xfId="0" applyNumberFormat="1" applyFont="1" applyFill="1" applyBorder="1" applyAlignment="1" applyProtection="1">
      <alignment vertical="center"/>
    </xf>
    <xf numFmtId="166" fontId="8" fillId="3" borderId="38" xfId="0" applyNumberFormat="1" applyFont="1" applyFill="1" applyBorder="1" applyAlignment="1" applyProtection="1">
      <alignment vertical="center"/>
    </xf>
    <xf numFmtId="166" fontId="8" fillId="3" borderId="39" xfId="0" applyNumberFormat="1" applyFont="1" applyFill="1" applyBorder="1" applyAlignment="1" applyProtection="1">
      <alignment vertical="center"/>
    </xf>
    <xf numFmtId="0" fontId="29" fillId="0" borderId="0" xfId="0" applyFont="1" applyBorder="1" applyAlignment="1" applyProtection="1">
      <alignment horizontal="center"/>
    </xf>
    <xf numFmtId="0" fontId="30" fillId="0" borderId="0" xfId="0" applyFont="1" applyBorder="1" applyAlignment="1" applyProtection="1">
      <alignment horizontal="center"/>
    </xf>
    <xf numFmtId="0" fontId="14" fillId="4" borderId="10" xfId="0" applyFont="1" applyFill="1" applyBorder="1" applyAlignment="1" applyProtection="1">
      <alignment horizontal="center" vertical="center"/>
      <protection locked="0"/>
    </xf>
    <xf numFmtId="49" fontId="14" fillId="0" borderId="0" xfId="0" applyNumberFormat="1" applyFont="1" applyBorder="1" applyAlignment="1" applyProtection="1">
      <alignment horizontal="center"/>
    </xf>
    <xf numFmtId="164" fontId="14" fillId="3" borderId="10" xfId="0" applyNumberFormat="1" applyFont="1" applyFill="1" applyBorder="1" applyAlignment="1" applyProtection="1">
      <alignment horizontal="center" vertical="center"/>
    </xf>
    <xf numFmtId="164" fontId="14" fillId="4" borderId="10" xfId="0" applyNumberFormat="1" applyFont="1" applyFill="1" applyBorder="1" applyAlignment="1" applyProtection="1">
      <alignment horizontal="center" vertical="center"/>
      <protection locked="0"/>
    </xf>
    <xf numFmtId="164" fontId="14" fillId="0" borderId="0" xfId="0" applyNumberFormat="1" applyFont="1" applyBorder="1" applyAlignment="1" applyProtection="1">
      <alignment horizontal="center"/>
    </xf>
    <xf numFmtId="0" fontId="29" fillId="0" borderId="0" xfId="0" applyFont="1" applyBorder="1" applyAlignment="1" applyProtection="1">
      <alignment horizontal="right"/>
    </xf>
    <xf numFmtId="0" fontId="29" fillId="0" borderId="0" xfId="0" applyFont="1" applyBorder="1" applyAlignment="1" applyProtection="1"/>
    <xf numFmtId="0" fontId="14" fillId="0" borderId="0" xfId="0" applyFont="1" applyBorder="1" applyAlignment="1" applyProtection="1">
      <alignment horizontal="right"/>
    </xf>
    <xf numFmtId="164" fontId="14" fillId="3" borderId="10" xfId="0" applyNumberFormat="1" applyFont="1" applyFill="1" applyBorder="1" applyAlignment="1" applyProtection="1">
      <alignment horizontal="left" vertical="center"/>
    </xf>
    <xf numFmtId="2" fontId="14" fillId="0" borderId="0" xfId="0" applyNumberFormat="1" applyFont="1" applyBorder="1" applyAlignment="1" applyProtection="1"/>
    <xf numFmtId="164" fontId="14" fillId="0" borderId="0" xfId="0" applyNumberFormat="1" applyFont="1" applyBorder="1" applyAlignment="1" applyProtection="1">
      <alignment horizontal="left"/>
    </xf>
    <xf numFmtId="9" fontId="10" fillId="0" borderId="40" xfId="0" applyNumberFormat="1" applyFont="1" applyBorder="1" applyAlignment="1" applyProtection="1">
      <alignment horizontal="center"/>
    </xf>
    <xf numFmtId="166" fontId="8" fillId="3" borderId="41" xfId="0" applyNumberFormat="1" applyFont="1" applyFill="1" applyBorder="1" applyAlignment="1" applyProtection="1">
      <alignment vertical="center"/>
    </xf>
    <xf numFmtId="166" fontId="8" fillId="3" borderId="42" xfId="0" applyNumberFormat="1" applyFont="1" applyFill="1" applyBorder="1" applyAlignment="1" applyProtection="1">
      <alignment vertical="center"/>
    </xf>
    <xf numFmtId="166" fontId="8" fillId="3" borderId="43" xfId="0" applyNumberFormat="1" applyFont="1" applyFill="1" applyBorder="1" applyAlignment="1" applyProtection="1">
      <alignment vertical="center"/>
    </xf>
    <xf numFmtId="165" fontId="14" fillId="0" borderId="6" xfId="0" applyNumberFormat="1" applyFont="1" applyBorder="1" applyProtection="1"/>
    <xf numFmtId="9" fontId="10" fillId="0" borderId="6" xfId="0" applyNumberFormat="1" applyFont="1" applyBorder="1" applyProtection="1"/>
    <xf numFmtId="166" fontId="8" fillId="0" borderId="6" xfId="0" applyNumberFormat="1" applyFont="1" applyFill="1" applyBorder="1" applyProtection="1"/>
    <xf numFmtId="0" fontId="14" fillId="0" borderId="10" xfId="0" applyFont="1" applyBorder="1" applyAlignment="1" applyProtection="1">
      <alignment horizontal="center"/>
    </xf>
    <xf numFmtId="0" fontId="30" fillId="0" borderId="0" xfId="0" applyFont="1" applyBorder="1" applyAlignment="1" applyProtection="1"/>
    <xf numFmtId="165" fontId="8" fillId="0" borderId="29" xfId="0" applyNumberFormat="1" applyFont="1" applyBorder="1" applyAlignment="1" applyProtection="1">
      <alignment horizontal="right"/>
    </xf>
    <xf numFmtId="165" fontId="28" fillId="2" borderId="44" xfId="0" applyNumberFormat="1" applyFont="1" applyFill="1" applyBorder="1" applyAlignment="1" applyProtection="1">
      <alignment horizontal="center" vertical="center"/>
      <protection locked="0"/>
    </xf>
    <xf numFmtId="0" fontId="25" fillId="0" borderId="14"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9" xfId="0" applyFont="1" applyFill="1" applyBorder="1" applyAlignment="1" applyProtection="1">
      <alignment horizontal="left" vertical="center"/>
    </xf>
    <xf numFmtId="0" fontId="31" fillId="0" borderId="0" xfId="0" applyFont="1" applyBorder="1" applyAlignment="1" applyProtection="1">
      <alignment horizontal="left"/>
    </xf>
    <xf numFmtId="0" fontId="14" fillId="0" borderId="0" xfId="0" applyFont="1" applyFill="1" applyAlignment="1" applyProtection="1"/>
    <xf numFmtId="0" fontId="14" fillId="0" borderId="6" xfId="0" applyFont="1" applyFill="1" applyBorder="1" applyAlignment="1" applyProtection="1"/>
    <xf numFmtId="0" fontId="14" fillId="0" borderId="0" xfId="0" applyFont="1" applyFill="1" applyAlignment="1" applyProtection="1">
      <alignment horizontal="right"/>
    </xf>
    <xf numFmtId="0" fontId="24" fillId="0" borderId="0" xfId="0" applyFont="1" applyAlignment="1" applyProtection="1"/>
    <xf numFmtId="0" fontId="31" fillId="0" borderId="0" xfId="0" applyFont="1" applyBorder="1" applyAlignment="1" applyProtection="1">
      <alignment horizontal="right"/>
    </xf>
    <xf numFmtId="0" fontId="16" fillId="0" borderId="0" xfId="0" applyFont="1" applyBorder="1" applyAlignment="1" applyProtection="1">
      <alignment vertical="center"/>
    </xf>
    <xf numFmtId="0" fontId="15" fillId="0" borderId="0" xfId="0" applyFont="1" applyAlignment="1">
      <alignment vertical="center"/>
    </xf>
    <xf numFmtId="0" fontId="16" fillId="0" borderId="0" xfId="0"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Border="1" applyAlignment="1">
      <alignment horizontal="left" vertical="center"/>
    </xf>
    <xf numFmtId="0" fontId="15" fillId="0" borderId="0" xfId="0" applyFont="1" applyAlignment="1">
      <alignment horizontal="left" vertical="center"/>
    </xf>
    <xf numFmtId="0" fontId="14" fillId="0" borderId="0" xfId="0" applyFont="1" applyBorder="1" applyAlignment="1" applyProtection="1">
      <alignment horizontal="center"/>
    </xf>
    <xf numFmtId="0" fontId="14" fillId="0" borderId="10" xfId="0" applyFont="1" applyFill="1" applyBorder="1" applyAlignment="1" applyProtection="1">
      <alignment horizontal="center" vertical="center"/>
    </xf>
    <xf numFmtId="0" fontId="25" fillId="0" borderId="0" xfId="0" applyFont="1" applyBorder="1" applyAlignment="1" applyProtection="1">
      <alignment horizontal="left"/>
    </xf>
    <xf numFmtId="0" fontId="25" fillId="0" borderId="11" xfId="0" applyFont="1" applyBorder="1" applyAlignment="1" applyProtection="1">
      <alignment horizontal="left"/>
    </xf>
    <xf numFmtId="0" fontId="14" fillId="0" borderId="0" xfId="0" applyFont="1" applyAlignment="1" applyProtection="1"/>
    <xf numFmtId="0" fontId="14" fillId="0" borderId="11" xfId="0" applyFont="1" applyBorder="1" applyAlignment="1" applyProtection="1"/>
    <xf numFmtId="0" fontId="16" fillId="8" borderId="0" xfId="0" applyFont="1" applyFill="1" applyAlignment="1" applyProtection="1"/>
    <xf numFmtId="0" fontId="14" fillId="0" borderId="5" xfId="0" applyFont="1" applyBorder="1" applyAlignment="1" applyProtection="1">
      <alignment horizontal="center"/>
    </xf>
    <xf numFmtId="0" fontId="37" fillId="0" borderId="0" xfId="0" applyFont="1" applyAlignment="1" applyProtection="1"/>
    <xf numFmtId="0" fontId="14" fillId="0" borderId="5" xfId="0" applyFont="1" applyFill="1" applyBorder="1" applyAlignment="1" applyProtection="1"/>
    <xf numFmtId="0" fontId="14" fillId="0" borderId="0" xfId="0" applyFont="1" applyFill="1" applyBorder="1" applyAlignment="1" applyProtection="1"/>
    <xf numFmtId="0" fontId="14" fillId="0" borderId="11" xfId="0" applyFont="1" applyFill="1" applyBorder="1" applyAlignment="1" applyProtection="1"/>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25" fillId="0" borderId="0" xfId="0" applyFont="1" applyBorder="1" applyAlignment="1" applyProtection="1">
      <alignment horizontal="left"/>
    </xf>
    <xf numFmtId="0" fontId="14" fillId="0" borderId="0" xfId="0" applyFont="1" applyFill="1" applyBorder="1" applyAlignment="1" applyProtection="1">
      <alignment horizontal="left"/>
    </xf>
    <xf numFmtId="0" fontId="14" fillId="0" borderId="11" xfId="0" applyFont="1" applyFill="1" applyBorder="1" applyAlignment="1" applyProtection="1">
      <alignment horizontal="left"/>
    </xf>
    <xf numFmtId="0" fontId="25" fillId="0" borderId="11" xfId="0" applyFont="1" applyBorder="1" applyAlignment="1" applyProtection="1">
      <alignment horizontal="left"/>
    </xf>
    <xf numFmtId="0" fontId="17" fillId="0" borderId="0" xfId="0" applyFont="1" applyBorder="1" applyAlignment="1" applyProtection="1"/>
    <xf numFmtId="0" fontId="14" fillId="0" borderId="47" xfId="0" applyFont="1" applyFill="1" applyBorder="1" applyAlignment="1" applyProtection="1"/>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4" fillId="0" borderId="11" xfId="0" applyFont="1" applyBorder="1" applyAlignment="1" applyProtection="1">
      <alignment horizontal="left"/>
    </xf>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24" fillId="0" borderId="0" xfId="0" applyFont="1" applyBorder="1" applyAlignment="1" applyProtection="1"/>
    <xf numFmtId="0" fontId="17" fillId="0" borderId="0" xfId="0" applyFont="1" applyBorder="1" applyAlignment="1" applyProtection="1"/>
    <xf numFmtId="0" fontId="39" fillId="0" borderId="0" xfId="2" applyBorder="1" applyAlignment="1" applyProtection="1">
      <alignment horizontal="left"/>
    </xf>
    <xf numFmtId="0" fontId="24" fillId="0" borderId="0" xfId="0" applyFont="1" applyBorder="1" applyAlignment="1" applyProtection="1">
      <alignment vertical="center"/>
    </xf>
    <xf numFmtId="0" fontId="24" fillId="0" borderId="0" xfId="0" applyFont="1" applyBorder="1" applyAlignment="1" applyProtection="1">
      <alignment wrapText="1"/>
    </xf>
    <xf numFmtId="0" fontId="24" fillId="0" borderId="0" xfId="0" applyFont="1" applyAlignment="1" applyProtection="1">
      <alignment vertical="center" wrapText="1"/>
    </xf>
    <xf numFmtId="0" fontId="14" fillId="0" borderId="0" xfId="0" applyFont="1" applyAlignment="1" applyProtection="1">
      <alignment vertical="center" wrapText="1"/>
    </xf>
    <xf numFmtId="0" fontId="24" fillId="0" borderId="0" xfId="0" applyFont="1" applyAlignment="1" applyProtection="1">
      <alignment wrapText="1"/>
    </xf>
    <xf numFmtId="0" fontId="24" fillId="0" borderId="0" xfId="0" applyFont="1" applyBorder="1" applyAlignment="1" applyProtection="1">
      <alignment vertical="center" wrapText="1"/>
    </xf>
    <xf numFmtId="0" fontId="25" fillId="0" borderId="0" xfId="0" applyFont="1" applyAlignment="1" applyProtection="1"/>
    <xf numFmtId="0" fontId="25" fillId="0" borderId="0" xfId="0" applyFont="1" applyBorder="1" applyAlignment="1" applyProtection="1"/>
    <xf numFmtId="0" fontId="8" fillId="0" borderId="0" xfId="0" applyFont="1" applyBorder="1" applyAlignment="1" applyProtection="1">
      <alignment vertical="center"/>
    </xf>
    <xf numFmtId="0" fontId="12" fillId="0" borderId="0" xfId="0" applyFont="1" applyBorder="1" applyAlignment="1" applyProtection="1">
      <alignment vertical="center"/>
    </xf>
    <xf numFmtId="0" fontId="8" fillId="0" borderId="0" xfId="0" applyFont="1" applyAlignment="1" applyProtection="1">
      <alignment vertical="center"/>
    </xf>
    <xf numFmtId="0" fontId="12" fillId="0" borderId="0" xfId="0" applyFont="1" applyAlignment="1" applyProtection="1">
      <alignment vertical="center"/>
    </xf>
    <xf numFmtId="0" fontId="40" fillId="0" borderId="0" xfId="0" applyFont="1" applyBorder="1" applyAlignment="1">
      <alignment horizontal="center" vertical="center" wrapText="1"/>
    </xf>
    <xf numFmtId="0" fontId="14" fillId="0" borderId="0" xfId="0" applyFont="1" applyBorder="1" applyAlignment="1" applyProtection="1">
      <alignment horizontal="left" vertical="center" wrapText="1"/>
    </xf>
    <xf numFmtId="0" fontId="24" fillId="0" borderId="0" xfId="0" applyFont="1" applyAlignment="1" applyProtection="1">
      <alignment horizontal="left" vertical="center" wrapText="1"/>
    </xf>
    <xf numFmtId="0" fontId="14" fillId="0" borderId="0" xfId="0" applyFont="1" applyBorder="1" applyAlignment="1" applyProtection="1">
      <alignment horizontal="center"/>
    </xf>
    <xf numFmtId="0" fontId="14" fillId="0" borderId="11" xfId="0" applyFont="1" applyBorder="1" applyAlignment="1" applyProtection="1">
      <alignment horizontal="center"/>
    </xf>
    <xf numFmtId="0" fontId="16" fillId="0" borderId="0" xfId="0" applyFont="1" applyAlignment="1" applyProtection="1">
      <alignment horizontal="center"/>
    </xf>
    <xf numFmtId="17" fontId="8" fillId="0" borderId="0" xfId="0" applyNumberFormat="1" applyFont="1" applyAlignment="1" applyProtection="1">
      <alignment vertical="center"/>
    </xf>
    <xf numFmtId="0" fontId="25" fillId="0" borderId="0" xfId="0" applyFont="1" applyAlignment="1" applyProtection="1">
      <alignment horizontal="left"/>
    </xf>
    <xf numFmtId="0" fontId="8" fillId="0" borderId="0" xfId="0" applyFont="1" applyAlignment="1" applyProtection="1">
      <alignment vertical="center"/>
    </xf>
    <xf numFmtId="0" fontId="12" fillId="0" borderId="0" xfId="0" applyFont="1" applyAlignment="1" applyProtection="1">
      <alignment vertical="center"/>
    </xf>
    <xf numFmtId="0" fontId="14" fillId="0" borderId="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14" fillId="0" borderId="5"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14" fillId="0" borderId="6" xfId="0" applyFont="1" applyBorder="1" applyAlignment="1" applyProtection="1">
      <alignment horizontal="left" vertical="center" wrapText="1"/>
    </xf>
    <xf numFmtId="0" fontId="32" fillId="0" borderId="9"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25" fillId="0" borderId="9"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1" xfId="0" applyFont="1" applyBorder="1" applyAlignment="1" applyProtection="1">
      <alignment horizontal="center" vertical="center"/>
    </xf>
    <xf numFmtId="0" fontId="20" fillId="0" borderId="0" xfId="0" applyFont="1" applyBorder="1" applyAlignment="1" applyProtection="1">
      <alignment horizontal="center"/>
    </xf>
    <xf numFmtId="0" fontId="1"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31" fillId="0" borderId="0" xfId="0" applyFont="1" applyBorder="1" applyAlignment="1" applyProtection="1">
      <alignment horizontal="center"/>
    </xf>
    <xf numFmtId="0" fontId="33" fillId="0" borderId="0" xfId="0" applyFont="1" applyBorder="1" applyAlignment="1" applyProtection="1">
      <alignment horizontal="left"/>
    </xf>
    <xf numFmtId="0" fontId="25" fillId="0" borderId="0" xfId="0" applyFont="1" applyAlignment="1" applyProtection="1">
      <alignment horizontal="center" vertical="center"/>
    </xf>
    <xf numFmtId="0" fontId="31" fillId="0" borderId="0" xfId="0" applyFont="1" applyBorder="1" applyAlignment="1" applyProtection="1">
      <alignment horizontal="left"/>
    </xf>
    <xf numFmtId="0" fontId="14" fillId="4" borderId="18" xfId="0" applyFont="1" applyFill="1" applyBorder="1" applyAlignment="1" applyProtection="1">
      <alignment horizontal="center"/>
    </xf>
    <xf numFmtId="0" fontId="14" fillId="4" borderId="19" xfId="0" applyFont="1" applyFill="1" applyBorder="1" applyAlignment="1" applyProtection="1">
      <alignment horizontal="center"/>
    </xf>
    <xf numFmtId="0" fontId="14" fillId="4" borderId="20" xfId="0" applyFont="1" applyFill="1" applyBorder="1" applyAlignment="1" applyProtection="1">
      <alignment horizontal="center"/>
    </xf>
    <xf numFmtId="0" fontId="16" fillId="0" borderId="5" xfId="0" applyFont="1" applyBorder="1" applyAlignment="1">
      <alignment horizontal="center"/>
    </xf>
    <xf numFmtId="0" fontId="16" fillId="0" borderId="0" xfId="0" applyFont="1" applyAlignment="1">
      <alignment horizontal="center"/>
    </xf>
    <xf numFmtId="0" fontId="14" fillId="0" borderId="0" xfId="0" applyFont="1" applyFill="1" applyAlignment="1" applyProtection="1">
      <alignment horizontal="left"/>
    </xf>
    <xf numFmtId="0" fontId="14" fillId="0" borderId="24" xfId="0" applyFont="1" applyBorder="1" applyAlignment="1" applyProtection="1">
      <alignment horizontal="left"/>
    </xf>
    <xf numFmtId="0" fontId="14" fillId="0" borderId="25" xfId="0" applyFont="1" applyBorder="1" applyAlignment="1" applyProtection="1">
      <alignment horizontal="left"/>
    </xf>
    <xf numFmtId="0" fontId="14" fillId="0" borderId="26" xfId="0" applyFont="1" applyBorder="1" applyAlignment="1" applyProtection="1">
      <alignment horizontal="left"/>
    </xf>
    <xf numFmtId="0" fontId="14" fillId="0" borderId="25"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164" fontId="14" fillId="0" borderId="18" xfId="0" applyNumberFormat="1" applyFont="1" applyFill="1" applyBorder="1" applyAlignment="1" applyProtection="1">
      <alignment horizontal="center"/>
    </xf>
    <xf numFmtId="164" fontId="14" fillId="0" borderId="19" xfId="0" applyNumberFormat="1" applyFont="1" applyFill="1" applyBorder="1" applyAlignment="1" applyProtection="1">
      <alignment horizontal="center"/>
    </xf>
    <xf numFmtId="164" fontId="14" fillId="0" borderId="20" xfId="0" applyNumberFormat="1" applyFont="1" applyFill="1" applyBorder="1" applyAlignment="1" applyProtection="1">
      <alignment horizontal="center"/>
    </xf>
    <xf numFmtId="0" fontId="14" fillId="4" borderId="21" xfId="0" applyFont="1" applyFill="1" applyBorder="1" applyAlignment="1" applyProtection="1">
      <alignment horizontal="center"/>
      <protection locked="0"/>
    </xf>
    <xf numFmtId="0" fontId="14" fillId="4" borderId="22" xfId="0" applyFont="1" applyFill="1" applyBorder="1" applyAlignment="1" applyProtection="1">
      <alignment horizontal="center"/>
      <protection locked="0"/>
    </xf>
    <xf numFmtId="0" fontId="14" fillId="4" borderId="23" xfId="0" applyFont="1" applyFill="1" applyBorder="1" applyAlignment="1" applyProtection="1">
      <alignment horizontal="center"/>
      <protection locked="0"/>
    </xf>
    <xf numFmtId="0" fontId="14" fillId="4" borderId="18" xfId="0" applyFont="1" applyFill="1" applyBorder="1" applyAlignment="1" applyProtection="1">
      <alignment horizontal="center"/>
      <protection locked="0"/>
    </xf>
    <xf numFmtId="0" fontId="14" fillId="4" borderId="19" xfId="0" applyFont="1" applyFill="1" applyBorder="1" applyAlignment="1" applyProtection="1">
      <alignment horizontal="center"/>
      <protection locked="0"/>
    </xf>
    <xf numFmtId="0" fontId="14" fillId="4" borderId="20" xfId="0" applyFont="1" applyFill="1" applyBorder="1" applyAlignment="1" applyProtection="1">
      <alignment horizontal="center"/>
      <protection locked="0"/>
    </xf>
    <xf numFmtId="0" fontId="14" fillId="4" borderId="15"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1" xfId="0" applyFont="1" applyBorder="1" applyAlignment="1" applyProtection="1">
      <alignment horizontal="center" vertical="center"/>
    </xf>
    <xf numFmtId="0" fontId="32" fillId="0" borderId="11" xfId="0" applyFont="1" applyFill="1" applyBorder="1" applyAlignment="1" applyProtection="1">
      <alignment horizontal="center" vertical="center"/>
    </xf>
    <xf numFmtId="0" fontId="14" fillId="0" borderId="5" xfId="0" applyFont="1" applyBorder="1" applyAlignment="1" applyProtection="1">
      <alignment horizontal="left"/>
    </xf>
    <xf numFmtId="0" fontId="14" fillId="0" borderId="0" xfId="0" applyFont="1" applyBorder="1" applyAlignment="1" applyProtection="1">
      <alignment horizontal="left"/>
    </xf>
    <xf numFmtId="0" fontId="14" fillId="0" borderId="11" xfId="0" applyFont="1" applyBorder="1" applyAlignment="1" applyProtection="1">
      <alignment horizontal="left"/>
    </xf>
    <xf numFmtId="164" fontId="14" fillId="3" borderId="18" xfId="0" applyNumberFormat="1" applyFont="1" applyFill="1" applyBorder="1" applyAlignment="1" applyProtection="1">
      <alignment horizontal="center"/>
    </xf>
    <xf numFmtId="164" fontId="14" fillId="3" borderId="19" xfId="0" applyNumberFormat="1" applyFont="1" applyFill="1" applyBorder="1" applyAlignment="1" applyProtection="1">
      <alignment horizontal="center"/>
    </xf>
    <xf numFmtId="164" fontId="14" fillId="3" borderId="20" xfId="0" applyNumberFormat="1" applyFont="1" applyFill="1" applyBorder="1" applyAlignment="1" applyProtection="1">
      <alignment horizontal="center"/>
    </xf>
    <xf numFmtId="164" fontId="14" fillId="0" borderId="15" xfId="0" applyNumberFormat="1" applyFont="1" applyFill="1" applyBorder="1" applyAlignment="1" applyProtection="1">
      <alignment horizontal="center" vertical="center"/>
    </xf>
    <xf numFmtId="164" fontId="14" fillId="0" borderId="17" xfId="0" applyNumberFormat="1" applyFont="1" applyFill="1" applyBorder="1" applyAlignment="1" applyProtection="1">
      <alignment horizontal="center" vertical="center"/>
    </xf>
    <xf numFmtId="0" fontId="14" fillId="0" borderId="6" xfId="0" applyFont="1" applyBorder="1" applyAlignment="1" applyProtection="1">
      <alignment horizontal="left" vertical="center"/>
    </xf>
    <xf numFmtId="0" fontId="7" fillId="0" borderId="16" xfId="0" applyFont="1" applyBorder="1" applyAlignment="1" applyProtection="1">
      <alignment horizontal="left" vertical="center" wrapText="1"/>
    </xf>
    <xf numFmtId="0" fontId="31" fillId="0" borderId="12"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14" fillId="0" borderId="0" xfId="0" applyFont="1" applyAlignment="1" applyProtection="1">
      <alignment horizontal="left" vertical="center" wrapText="1"/>
    </xf>
    <xf numFmtId="0" fontId="32" fillId="0" borderId="9"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11" xfId="0" applyFont="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25" fillId="0" borderId="9"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16" fillId="0" borderId="0" xfId="0" applyFont="1" applyBorder="1" applyAlignment="1" applyProtection="1">
      <alignment horizontal="center"/>
    </xf>
    <xf numFmtId="9" fontId="10" fillId="0" borderId="46" xfId="0" applyNumberFormat="1" applyFont="1" applyBorder="1" applyAlignment="1" applyProtection="1">
      <alignment horizontal="center"/>
    </xf>
    <xf numFmtId="9" fontId="10" fillId="0" borderId="40" xfId="0" applyNumberFormat="1" applyFont="1" applyBorder="1" applyAlignment="1" applyProtection="1">
      <alignment horizontal="center"/>
    </xf>
    <xf numFmtId="165" fontId="8" fillId="0" borderId="0" xfId="0" applyNumberFormat="1" applyFont="1" applyBorder="1" applyAlignment="1" applyProtection="1">
      <alignment horizontal="center"/>
    </xf>
    <xf numFmtId="0" fontId="29" fillId="0" borderId="0" xfId="0" applyFont="1" applyBorder="1" applyAlignment="1" applyProtection="1">
      <alignment horizontal="center"/>
    </xf>
    <xf numFmtId="0" fontId="30" fillId="0" borderId="5" xfId="0" applyFont="1" applyBorder="1" applyAlignment="1" applyProtection="1">
      <alignment horizontal="center"/>
    </xf>
    <xf numFmtId="0" fontId="30" fillId="0" borderId="0" xfId="0" applyFont="1" applyBorder="1" applyAlignment="1" applyProtection="1">
      <alignment horizontal="center"/>
    </xf>
    <xf numFmtId="0" fontId="30" fillId="0" borderId="6" xfId="0" applyFont="1" applyBorder="1" applyAlignment="1" applyProtection="1">
      <alignment horizontal="center"/>
    </xf>
    <xf numFmtId="164" fontId="14" fillId="3" borderId="18" xfId="0" applyNumberFormat="1" applyFont="1" applyFill="1" applyBorder="1" applyAlignment="1" applyProtection="1">
      <alignment horizontal="center" vertical="center"/>
    </xf>
    <xf numFmtId="164" fontId="14" fillId="3" borderId="19" xfId="0" applyNumberFormat="1" applyFont="1" applyFill="1" applyBorder="1" applyAlignment="1" applyProtection="1">
      <alignment horizontal="center" vertical="center"/>
    </xf>
    <xf numFmtId="164" fontId="14" fillId="3" borderId="20" xfId="0" applyNumberFormat="1" applyFont="1" applyFill="1" applyBorder="1" applyAlignment="1" applyProtection="1">
      <alignment horizontal="center" vertical="center"/>
    </xf>
    <xf numFmtId="0" fontId="14" fillId="0" borderId="3" xfId="0" applyFont="1" applyBorder="1" applyAlignment="1" applyProtection="1">
      <alignment horizontal="center"/>
    </xf>
    <xf numFmtId="0" fontId="14" fillId="5" borderId="0" xfId="0" applyFont="1" applyFill="1" applyBorder="1" applyAlignment="1" applyProtection="1">
      <alignment horizontal="center"/>
    </xf>
    <xf numFmtId="165" fontId="10" fillId="0" borderId="0" xfId="0" applyNumberFormat="1" applyFont="1" applyBorder="1" applyAlignment="1" applyProtection="1">
      <alignment horizontal="center"/>
    </xf>
    <xf numFmtId="165" fontId="14" fillId="0" borderId="0" xfId="0" applyNumberFormat="1" applyFont="1" applyBorder="1" applyProtection="1"/>
    <xf numFmtId="166" fontId="8" fillId="3" borderId="45" xfId="0" applyNumberFormat="1" applyFont="1" applyFill="1" applyBorder="1" applyAlignment="1" applyProtection="1">
      <alignment horizontal="center" vertical="center"/>
    </xf>
    <xf numFmtId="166" fontId="8" fillId="3" borderId="43" xfId="0" applyNumberFormat="1" applyFont="1" applyFill="1" applyBorder="1" applyAlignment="1" applyProtection="1">
      <alignment horizontal="center" vertical="center"/>
    </xf>
    <xf numFmtId="166" fontId="8" fillId="3" borderId="34" xfId="0" applyNumberFormat="1" applyFont="1" applyFill="1" applyBorder="1" applyAlignment="1" applyProtection="1">
      <alignment horizontal="center" vertical="center"/>
    </xf>
    <xf numFmtId="166" fontId="8" fillId="3" borderId="39" xfId="0" applyNumberFormat="1" applyFont="1" applyFill="1" applyBorder="1" applyAlignment="1" applyProtection="1">
      <alignment horizontal="center" vertical="center"/>
    </xf>
    <xf numFmtId="0" fontId="25" fillId="0" borderId="9" xfId="0" applyFont="1" applyBorder="1" applyAlignment="1" applyProtection="1">
      <alignment horizontal="center"/>
    </xf>
    <xf numFmtId="0" fontId="25" fillId="0" borderId="0" xfId="0" applyFont="1" applyBorder="1" applyAlignment="1" applyProtection="1">
      <alignment horizontal="center"/>
    </xf>
    <xf numFmtId="0" fontId="25" fillId="0" borderId="11" xfId="0" applyFont="1" applyBorder="1" applyAlignment="1" applyProtection="1">
      <alignment horizontal="center"/>
    </xf>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14" fillId="0" borderId="0" xfId="0" applyFont="1" applyFill="1" applyBorder="1" applyAlignment="1" applyProtection="1">
      <alignment horizontal="left"/>
    </xf>
    <xf numFmtId="0" fontId="14" fillId="0" borderId="11" xfId="0" applyFont="1" applyFill="1" applyBorder="1" applyAlignment="1" applyProtection="1">
      <alignment horizontal="left"/>
    </xf>
    <xf numFmtId="0" fontId="14" fillId="5" borderId="10" xfId="0" applyFont="1" applyFill="1" applyBorder="1" applyAlignment="1" applyProtection="1">
      <alignment horizontal="center"/>
      <protection locked="0"/>
    </xf>
    <xf numFmtId="0" fontId="25" fillId="0" borderId="1" xfId="0" applyFont="1" applyBorder="1" applyAlignment="1" applyProtection="1">
      <alignment horizontal="center"/>
    </xf>
    <xf numFmtId="0" fontId="34" fillId="0" borderId="0" xfId="0" applyFont="1" applyBorder="1" applyAlignment="1" applyProtection="1">
      <alignment horizontal="right"/>
    </xf>
    <xf numFmtId="164" fontId="14" fillId="0" borderId="10" xfId="0" applyNumberFormat="1" applyFont="1" applyFill="1" applyBorder="1" applyAlignment="1" applyProtection="1">
      <alignment horizontal="center"/>
    </xf>
    <xf numFmtId="0" fontId="25" fillId="0" borderId="16"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6" xfId="0" applyFont="1" applyBorder="1" applyAlignment="1" applyProtection="1">
      <alignment horizontal="center"/>
    </xf>
    <xf numFmtId="164" fontId="14" fillId="6" borderId="10" xfId="0" applyNumberFormat="1" applyFont="1" applyFill="1" applyBorder="1" applyAlignment="1" applyProtection="1">
      <alignment horizontal="center"/>
    </xf>
    <xf numFmtId="0" fontId="15" fillId="0" borderId="9" xfId="0" applyFont="1" applyBorder="1" applyAlignment="1">
      <alignment horizontal="center"/>
    </xf>
    <xf numFmtId="0" fontId="15" fillId="0" borderId="6" xfId="0" applyFont="1" applyBorder="1" applyAlignment="1">
      <alignment horizontal="center"/>
    </xf>
    <xf numFmtId="0" fontId="26" fillId="0" borderId="0" xfId="0" applyFont="1" applyAlignment="1" applyProtection="1">
      <alignment horizontal="left"/>
    </xf>
    <xf numFmtId="0" fontId="26" fillId="0" borderId="0" xfId="0" applyFont="1" applyAlignment="1" applyProtection="1">
      <alignment horizontal="center"/>
    </xf>
    <xf numFmtId="0" fontId="26" fillId="0" borderId="0" xfId="0" applyFont="1" applyBorder="1" applyAlignment="1" applyProtection="1">
      <alignment horizontal="left" vertical="center" wrapText="1"/>
    </xf>
    <xf numFmtId="0" fontId="25" fillId="0" borderId="0" xfId="0" applyFont="1" applyBorder="1" applyAlignment="1" applyProtection="1">
      <alignment horizontal="left"/>
    </xf>
    <xf numFmtId="0" fontId="14" fillId="0" borderId="0" xfId="0" applyFont="1" applyBorder="1" applyAlignment="1" applyProtection="1">
      <alignment horizontal="left" wrapText="1"/>
    </xf>
    <xf numFmtId="0" fontId="14" fillId="0" borderId="5" xfId="0" applyFont="1" applyFill="1" applyBorder="1" applyAlignment="1" applyProtection="1">
      <alignment horizontal="left"/>
    </xf>
    <xf numFmtId="0" fontId="14" fillId="0" borderId="5" xfId="0" applyFont="1" applyFill="1" applyBorder="1" applyAlignment="1" applyProtection="1"/>
    <xf numFmtId="0" fontId="14" fillId="0" borderId="0" xfId="0" applyFont="1" applyFill="1" applyBorder="1" applyAlignment="1" applyProtection="1"/>
    <xf numFmtId="0" fontId="14" fillId="0" borderId="11" xfId="0" applyFont="1" applyFill="1" applyBorder="1" applyAlignment="1" applyProtection="1"/>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6" xfId="0" applyFont="1" applyBorder="1" applyAlignment="1" applyProtection="1">
      <alignment horizontal="right"/>
    </xf>
    <xf numFmtId="0" fontId="35" fillId="0" borderId="9" xfId="0" applyFont="1" applyBorder="1" applyAlignment="1" applyProtection="1">
      <alignment horizontal="center"/>
    </xf>
    <xf numFmtId="0" fontId="35" fillId="0" borderId="0" xfId="0" applyFont="1" applyBorder="1" applyAlignment="1" applyProtection="1">
      <alignment horizontal="center"/>
    </xf>
    <xf numFmtId="0" fontId="35" fillId="0" borderId="11" xfId="0" applyFont="1" applyBorder="1" applyAlignment="1" applyProtection="1">
      <alignment horizontal="center"/>
    </xf>
    <xf numFmtId="0" fontId="14" fillId="5" borderId="18" xfId="1" applyNumberFormat="1" applyFont="1" applyFill="1" applyBorder="1" applyAlignment="1" applyProtection="1">
      <alignment horizontal="center" vertical="center"/>
      <protection locked="0"/>
    </xf>
    <xf numFmtId="0" fontId="14" fillId="5" borderId="20" xfId="1" applyNumberFormat="1" applyFont="1" applyFill="1" applyBorder="1" applyAlignment="1" applyProtection="1">
      <alignment horizontal="center" vertical="center"/>
      <protection locked="0"/>
    </xf>
    <xf numFmtId="0" fontId="14" fillId="9" borderId="10" xfId="0" applyFont="1" applyFill="1" applyBorder="1" applyAlignment="1" applyProtection="1">
      <alignment horizontal="center"/>
      <protection locked="0"/>
    </xf>
    <xf numFmtId="0" fontId="14" fillId="5" borderId="18" xfId="0" applyFont="1" applyFill="1" applyBorder="1" applyAlignment="1" applyProtection="1">
      <alignment horizontal="center"/>
      <protection locked="0"/>
    </xf>
    <xf numFmtId="0" fontId="14" fillId="5" borderId="20" xfId="0" applyFont="1" applyFill="1" applyBorder="1" applyAlignment="1" applyProtection="1">
      <alignment horizontal="center"/>
      <protection locked="0"/>
    </xf>
    <xf numFmtId="0" fontId="14" fillId="0" borderId="12" xfId="0" applyFont="1" applyBorder="1" applyAlignment="1" applyProtection="1">
      <alignment horizontal="center"/>
    </xf>
    <xf numFmtId="0" fontId="25" fillId="0" borderId="14" xfId="0" applyFont="1" applyBorder="1" applyAlignment="1" applyProtection="1">
      <alignment horizontal="right"/>
    </xf>
    <xf numFmtId="0" fontId="25" fillId="0" borderId="25" xfId="0" applyFont="1" applyBorder="1" applyAlignment="1" applyProtection="1">
      <alignment horizontal="right"/>
    </xf>
    <xf numFmtId="0" fontId="25" fillId="0" borderId="27" xfId="0" applyFont="1" applyBorder="1" applyAlignment="1" applyProtection="1">
      <alignment horizontal="right"/>
    </xf>
    <xf numFmtId="0" fontId="25" fillId="4" borderId="21" xfId="0" applyFont="1" applyFill="1" applyBorder="1" applyAlignment="1" applyProtection="1">
      <alignment horizontal="left"/>
      <protection locked="0"/>
    </xf>
    <xf numFmtId="0" fontId="25" fillId="4" borderId="22" xfId="0" applyFont="1" applyFill="1" applyBorder="1" applyAlignment="1" applyProtection="1">
      <alignment horizontal="left"/>
      <protection locked="0"/>
    </xf>
    <xf numFmtId="0" fontId="25" fillId="4" borderId="23" xfId="0" applyFont="1" applyFill="1" applyBorder="1" applyAlignment="1" applyProtection="1">
      <alignment horizontal="left"/>
      <protection locked="0"/>
    </xf>
    <xf numFmtId="0" fontId="14" fillId="0" borderId="24" xfId="0" applyFont="1" applyBorder="1" applyAlignment="1" applyProtection="1">
      <alignment horizontal="center"/>
    </xf>
    <xf numFmtId="0" fontId="14" fillId="0" borderId="26" xfId="0" applyFont="1" applyBorder="1" applyAlignment="1" applyProtection="1">
      <alignment horizontal="center"/>
    </xf>
    <xf numFmtId="0" fontId="24" fillId="0" borderId="0" xfId="0" applyFont="1" applyAlignment="1" applyProtection="1">
      <alignment horizontal="center" vertical="center" wrapText="1"/>
    </xf>
    <xf numFmtId="0" fontId="38" fillId="5" borderId="0" xfId="0" applyFont="1" applyFill="1" applyBorder="1" applyAlignment="1" applyProtection="1">
      <alignment horizontal="center"/>
    </xf>
    <xf numFmtId="0" fontId="14" fillId="0" borderId="0" xfId="0" applyFont="1" applyAlignment="1" applyProtection="1">
      <alignment horizontal="center"/>
    </xf>
    <xf numFmtId="0" fontId="20" fillId="0" borderId="0" xfId="0" applyFont="1" applyBorder="1" applyAlignment="1" applyProtection="1">
      <alignment horizontal="left" wrapText="1"/>
    </xf>
    <xf numFmtId="0" fontId="31" fillId="0" borderId="0" xfId="0" applyFont="1" applyBorder="1" applyAlignment="1" applyProtection="1">
      <alignment horizontal="left" wrapText="1"/>
    </xf>
    <xf numFmtId="0" fontId="24" fillId="0" borderId="0" xfId="0" applyFont="1" applyBorder="1" applyAlignment="1" applyProtection="1">
      <alignment horizontal="center" vertical="center" wrapText="1"/>
    </xf>
    <xf numFmtId="164" fontId="14" fillId="4" borderId="18" xfId="0" applyNumberFormat="1" applyFont="1" applyFill="1" applyBorder="1" applyAlignment="1" applyProtection="1">
      <alignment horizontal="center"/>
      <protection locked="0"/>
    </xf>
    <xf numFmtId="164" fontId="14" fillId="4" borderId="20" xfId="0" applyNumberFormat="1" applyFont="1" applyFill="1" applyBorder="1" applyAlignment="1" applyProtection="1">
      <alignment horizontal="center"/>
      <protection locked="0"/>
    </xf>
    <xf numFmtId="0" fontId="14" fillId="0" borderId="18" xfId="0" applyFont="1" applyBorder="1" applyAlignment="1">
      <alignment horizontal="center"/>
    </xf>
    <xf numFmtId="0" fontId="14" fillId="0" borderId="20" xfId="0" applyFont="1" applyBorder="1" applyAlignment="1">
      <alignment horizontal="center"/>
    </xf>
    <xf numFmtId="167" fontId="14" fillId="6" borderId="10" xfId="0" applyNumberFormat="1" applyFont="1" applyFill="1" applyBorder="1" applyAlignment="1" applyProtection="1">
      <alignment horizontal="center"/>
    </xf>
    <xf numFmtId="2" fontId="14" fillId="6" borderId="10" xfId="0" applyNumberFormat="1" applyFont="1" applyFill="1" applyBorder="1" applyAlignment="1" applyProtection="1">
      <alignment horizontal="center"/>
    </xf>
    <xf numFmtId="164" fontId="14" fillId="0" borderId="10" xfId="0" applyNumberFormat="1" applyFont="1" applyBorder="1" applyAlignment="1" applyProtection="1">
      <alignment horizontal="center"/>
    </xf>
    <xf numFmtId="0" fontId="31" fillId="0" borderId="0" xfId="0" applyFont="1" applyBorder="1" applyAlignment="1" applyProtection="1">
      <alignment horizontal="left" vertical="center" wrapText="1"/>
    </xf>
    <xf numFmtId="0" fontId="16" fillId="0" borderId="12" xfId="0" applyFont="1" applyBorder="1" applyAlignment="1" applyProtection="1">
      <alignment horizontal="center"/>
    </xf>
    <xf numFmtId="0" fontId="14" fillId="0" borderId="25" xfId="0" applyFont="1" applyBorder="1" applyAlignment="1" applyProtection="1">
      <alignment horizontal="center"/>
    </xf>
    <xf numFmtId="0" fontId="16" fillId="0" borderId="16" xfId="0" applyFont="1" applyBorder="1" applyAlignment="1" applyProtection="1">
      <alignment horizontal="center"/>
    </xf>
    <xf numFmtId="0" fontId="16" fillId="0" borderId="13" xfId="0" applyFont="1" applyBorder="1" applyAlignment="1" applyProtection="1">
      <alignment horizontal="center"/>
    </xf>
    <xf numFmtId="0" fontId="14" fillId="5" borderId="15" xfId="0" applyFont="1" applyFill="1" applyBorder="1" applyAlignment="1" applyProtection="1">
      <alignment horizontal="center"/>
      <protection locked="0"/>
    </xf>
    <xf numFmtId="0" fontId="14" fillId="0" borderId="12" xfId="0" applyFont="1" applyBorder="1" applyAlignment="1" applyProtection="1">
      <alignment horizontal="left"/>
    </xf>
    <xf numFmtId="0" fontId="20" fillId="0" borderId="0" xfId="0" applyFont="1" applyBorder="1" applyAlignment="1" applyProtection="1">
      <alignment horizontal="left"/>
    </xf>
    <xf numFmtId="1" fontId="14" fillId="4" borderId="18" xfId="0" applyNumberFormat="1" applyFont="1" applyFill="1" applyBorder="1" applyAlignment="1" applyProtection="1">
      <alignment horizontal="center"/>
      <protection locked="0"/>
    </xf>
    <xf numFmtId="1" fontId="14" fillId="4" borderId="20" xfId="0" applyNumberFormat="1" applyFont="1" applyFill="1" applyBorder="1" applyAlignment="1" applyProtection="1">
      <alignment horizontal="center"/>
      <protection locked="0"/>
    </xf>
    <xf numFmtId="164" fontId="14" fillId="7" borderId="10" xfId="0" applyNumberFormat="1" applyFont="1" applyFill="1" applyBorder="1" applyAlignment="1" applyProtection="1">
      <alignment horizontal="center"/>
    </xf>
    <xf numFmtId="0" fontId="25" fillId="0" borderId="24" xfId="0" applyFont="1" applyBorder="1" applyAlignment="1" applyProtection="1">
      <alignment horizontal="center"/>
    </xf>
    <xf numFmtId="0" fontId="25" fillId="0" borderId="26" xfId="0" applyFont="1" applyBorder="1" applyAlignment="1" applyProtection="1">
      <alignment horizontal="center"/>
    </xf>
    <xf numFmtId="0" fontId="14" fillId="7" borderId="10" xfId="0" applyFont="1" applyFill="1" applyBorder="1" applyAlignment="1" applyProtection="1">
      <alignment horizontal="center"/>
    </xf>
    <xf numFmtId="0" fontId="35" fillId="0" borderId="0" xfId="0" applyFont="1" applyBorder="1" applyAlignment="1" applyProtection="1">
      <alignment horizontal="left"/>
    </xf>
    <xf numFmtId="0" fontId="0" fillId="0" borderId="14" xfId="0" applyFont="1" applyBorder="1" applyAlignment="1"/>
    <xf numFmtId="0" fontId="0" fillId="0" borderId="25" xfId="0" applyFont="1" applyBorder="1" applyAlignment="1"/>
    <xf numFmtId="0" fontId="0" fillId="0" borderId="26" xfId="0" applyFont="1" applyBorder="1" applyAlignment="1"/>
    <xf numFmtId="0" fontId="0" fillId="0" borderId="9" xfId="0" applyFont="1" applyBorder="1" applyAlignment="1"/>
    <xf numFmtId="0" fontId="0" fillId="0" borderId="11" xfId="0" applyFont="1" applyBorder="1" applyAlignment="1"/>
    <xf numFmtId="0" fontId="0" fillId="0" borderId="0" xfId="0" applyFont="1" applyBorder="1" applyAlignment="1">
      <alignment horizontal="center" vertical="center" wrapText="1"/>
    </xf>
    <xf numFmtId="0" fontId="25" fillId="0" borderId="11" xfId="0" applyFont="1" applyBorder="1" applyAlignment="1" applyProtection="1"/>
    <xf numFmtId="0" fontId="8" fillId="0" borderId="11" xfId="0" applyFont="1" applyBorder="1" applyAlignment="1" applyProtection="1">
      <alignment vertical="center"/>
    </xf>
    <xf numFmtId="0" fontId="12" fillId="0" borderId="11" xfId="0" applyFont="1" applyBorder="1" applyAlignment="1" applyProtection="1">
      <alignment vertical="center"/>
    </xf>
    <xf numFmtId="0" fontId="14" fillId="0" borderId="11" xfId="0" applyFont="1" applyBorder="1" applyAlignment="1" applyProtection="1">
      <alignment vertical="center" wrapText="1"/>
    </xf>
    <xf numFmtId="0" fontId="0" fillId="0" borderId="16" xfId="0" applyFont="1" applyBorder="1" applyAlignment="1"/>
    <xf numFmtId="0" fontId="0" fillId="0" borderId="12" xfId="0" applyFont="1" applyBorder="1" applyAlignment="1"/>
    <xf numFmtId="0" fontId="0" fillId="0" borderId="13" xfId="0" applyFont="1" applyBorder="1" applyAlignment="1"/>
    <xf numFmtId="0" fontId="41"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C1F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235495</xdr:colOff>
      <xdr:row>2</xdr:row>
      <xdr:rowOff>9312</xdr:rowOff>
    </xdr:from>
    <xdr:to>
      <xdr:col>13</xdr:col>
      <xdr:colOff>384723</xdr:colOff>
      <xdr:row>2</xdr:row>
      <xdr:rowOff>1030922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73920" y="342687"/>
          <a:ext cx="4283078" cy="1021610"/>
        </a:xfrm>
        <a:prstGeom prst="rect">
          <a:avLst/>
        </a:prstGeom>
      </xdr:spPr>
    </xdr:pic>
    <xdr:clientData/>
  </xdr:twoCellAnchor>
  <xdr:twoCellAnchor editAs="oneCell">
    <xdr:from>
      <xdr:col>0</xdr:col>
      <xdr:colOff>76200</xdr:colOff>
      <xdr:row>0</xdr:row>
      <xdr:rowOff>114300</xdr:rowOff>
    </xdr:from>
    <xdr:to>
      <xdr:col>19</xdr:col>
      <xdr:colOff>142875</xdr:colOff>
      <xdr:row>19</xdr:row>
      <xdr:rowOff>95250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114300"/>
          <a:ext cx="9915525" cy="690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186166</xdr:colOff>
      <xdr:row>0</xdr:row>
      <xdr:rowOff>114301</xdr:rowOff>
    </xdr:from>
    <xdr:to>
      <xdr:col>19</xdr:col>
      <xdr:colOff>446513</xdr:colOff>
      <xdr:row>0</xdr:row>
      <xdr:rowOff>952500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234666" y="114301"/>
          <a:ext cx="4121147" cy="838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142875</xdr:colOff>
      <xdr:row>0</xdr:row>
      <xdr:rowOff>114300</xdr:rowOff>
    </xdr:from>
    <xdr:to>
      <xdr:col>14</xdr:col>
      <xdr:colOff>541763</xdr:colOff>
      <xdr:row>1</xdr:row>
      <xdr:rowOff>215143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895975" y="114300"/>
          <a:ext cx="3827888" cy="786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409575</xdr:rowOff>
    </xdr:from>
    <xdr:to>
      <xdr:col>9</xdr:col>
      <xdr:colOff>0</xdr:colOff>
      <xdr:row>1</xdr:row>
      <xdr:rowOff>8059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4276725" y="409575"/>
          <a:ext cx="2428875" cy="5605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114300</xdr:colOff>
      <xdr:row>0</xdr:row>
      <xdr:rowOff>90855</xdr:rowOff>
    </xdr:from>
    <xdr:to>
      <xdr:col>8</xdr:col>
      <xdr:colOff>1044572</xdr:colOff>
      <xdr:row>0</xdr:row>
      <xdr:rowOff>800100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629025" y="90855"/>
          <a:ext cx="3073397" cy="709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714372</xdr:colOff>
      <xdr:row>0</xdr:row>
      <xdr:rowOff>123092</xdr:rowOff>
    </xdr:from>
    <xdr:to>
      <xdr:col>9</xdr:col>
      <xdr:colOff>1</xdr:colOff>
      <xdr:row>0</xdr:row>
      <xdr:rowOff>828675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609972" y="123092"/>
          <a:ext cx="3057529" cy="7055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628651</xdr:colOff>
      <xdr:row>0</xdr:row>
      <xdr:rowOff>106241</xdr:rowOff>
    </xdr:from>
    <xdr:to>
      <xdr:col>8</xdr:col>
      <xdr:colOff>1025527</xdr:colOff>
      <xdr:row>0</xdr:row>
      <xdr:rowOff>857251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3829051" y="106241"/>
          <a:ext cx="3254376" cy="7510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133351</xdr:colOff>
      <xdr:row>0</xdr:row>
      <xdr:rowOff>92320</xdr:rowOff>
    </xdr:from>
    <xdr:to>
      <xdr:col>8</xdr:col>
      <xdr:colOff>1139828</xdr:colOff>
      <xdr:row>0</xdr:row>
      <xdr:rowOff>819151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3714751" y="92320"/>
          <a:ext cx="3149602" cy="7268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533400</xdr:colOff>
      <xdr:row>0</xdr:row>
      <xdr:rowOff>114299</xdr:rowOff>
    </xdr:from>
    <xdr:to>
      <xdr:col>9</xdr:col>
      <xdr:colOff>3176</xdr:colOff>
      <xdr:row>0</xdr:row>
      <xdr:rowOff>741484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3962400" y="114299"/>
          <a:ext cx="2717801" cy="6271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hawaiicoffeeed.com/sprayercalc"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
  <sheetViews>
    <sheetView showGridLines="0" tabSelected="1" zoomScaleNormal="100" workbookViewId="0">
      <selection activeCell="U27" sqref="U27"/>
    </sheetView>
  </sheetViews>
  <sheetFormatPr defaultColWidth="8.85546875" defaultRowHeight="12.75"/>
  <cols>
    <col min="1" max="1" width="2.28515625" customWidth="1"/>
    <col min="2" max="2" width="1.85546875" customWidth="1"/>
    <col min="19" max="19" width="1.85546875" customWidth="1"/>
  </cols>
  <sheetData>
    <row r="1" spans="2:21" ht="13.5" thickBot="1"/>
    <row r="2" spans="2:21">
      <c r="B2" s="369"/>
      <c r="C2" s="370"/>
      <c r="D2" s="370"/>
      <c r="E2" s="370"/>
      <c r="F2" s="370"/>
      <c r="G2" s="370"/>
      <c r="H2" s="370"/>
      <c r="I2" s="370"/>
      <c r="J2" s="370"/>
      <c r="K2" s="370"/>
      <c r="L2" s="370"/>
      <c r="M2" s="370"/>
      <c r="N2" s="370"/>
      <c r="O2" s="370"/>
      <c r="P2" s="370"/>
      <c r="Q2" s="370"/>
      <c r="R2" s="370"/>
      <c r="S2" s="371"/>
    </row>
    <row r="3" spans="2:21" ht="87.95" customHeight="1">
      <c r="B3" s="372"/>
      <c r="C3" s="4"/>
      <c r="D3" s="4"/>
      <c r="E3" s="4"/>
      <c r="F3" s="4"/>
      <c r="G3" s="4"/>
      <c r="H3" s="4"/>
      <c r="I3" s="4"/>
      <c r="J3" s="4"/>
      <c r="K3" s="4"/>
      <c r="L3" s="4"/>
      <c r="M3" s="4"/>
      <c r="N3" s="4"/>
      <c r="O3" s="4"/>
      <c r="P3" s="4"/>
      <c r="Q3" s="4"/>
      <c r="R3" s="4"/>
      <c r="S3" s="373"/>
    </row>
    <row r="4" spans="2:21" ht="80.25" customHeight="1">
      <c r="B4" s="372"/>
      <c r="C4" s="382" t="s">
        <v>219</v>
      </c>
      <c r="D4" s="197"/>
      <c r="E4" s="197"/>
      <c r="F4" s="197"/>
      <c r="G4" s="197"/>
      <c r="H4" s="197"/>
      <c r="I4" s="197"/>
      <c r="J4" s="197"/>
      <c r="K4" s="197"/>
      <c r="L4" s="197"/>
      <c r="M4" s="197"/>
      <c r="N4" s="197"/>
      <c r="O4" s="197"/>
      <c r="P4" s="197"/>
      <c r="Q4" s="197"/>
      <c r="R4" s="197"/>
      <c r="S4" s="373"/>
    </row>
    <row r="5" spans="2:21" ht="6" customHeight="1">
      <c r="B5" s="372"/>
      <c r="C5" s="374"/>
      <c r="D5" s="374"/>
      <c r="E5" s="374"/>
      <c r="F5" s="374"/>
      <c r="G5" s="374"/>
      <c r="H5" s="374"/>
      <c r="I5" s="374"/>
      <c r="J5" s="374"/>
      <c r="K5" s="374"/>
      <c r="L5" s="374"/>
      <c r="M5" s="374"/>
      <c r="N5" s="374"/>
      <c r="O5" s="374"/>
      <c r="P5" s="374"/>
      <c r="Q5" s="374"/>
      <c r="R5" s="374"/>
      <c r="S5" s="373"/>
    </row>
    <row r="6" spans="2:21" ht="12.75" customHeight="1">
      <c r="B6" s="372"/>
      <c r="C6" s="383" t="s">
        <v>213</v>
      </c>
      <c r="D6" s="383"/>
      <c r="E6" s="383"/>
      <c r="F6" s="383"/>
      <c r="G6" s="383"/>
      <c r="H6" s="383"/>
      <c r="I6" s="383"/>
      <c r="J6" s="383"/>
      <c r="K6" s="383"/>
      <c r="L6" s="383"/>
      <c r="M6" s="383"/>
      <c r="N6" s="383"/>
      <c r="O6" s="383"/>
      <c r="P6" s="383"/>
      <c r="Q6" s="383"/>
      <c r="R6" s="383"/>
      <c r="S6" s="373"/>
    </row>
    <row r="7" spans="2:21" ht="12.75" customHeight="1">
      <c r="B7" s="372"/>
      <c r="C7" s="384"/>
      <c r="D7" s="374"/>
      <c r="E7" s="374"/>
      <c r="F7" s="374"/>
      <c r="G7" s="374"/>
      <c r="H7" s="374"/>
      <c r="I7" s="374"/>
      <c r="J7" s="374"/>
      <c r="K7" s="374"/>
      <c r="L7" s="374"/>
      <c r="M7" s="374"/>
      <c r="N7" s="374"/>
      <c r="O7" s="374"/>
      <c r="P7" s="374"/>
      <c r="Q7" s="374"/>
      <c r="R7" s="374"/>
      <c r="S7" s="373"/>
    </row>
    <row r="8" spans="2:21">
      <c r="B8" s="372"/>
      <c r="C8" s="4"/>
      <c r="D8" s="4"/>
      <c r="E8" s="4"/>
      <c r="F8" s="4"/>
      <c r="G8" s="4"/>
      <c r="H8" s="4"/>
      <c r="I8" s="4"/>
      <c r="J8" s="4"/>
      <c r="K8" s="4"/>
      <c r="L8" s="4"/>
      <c r="M8" s="4"/>
      <c r="N8" s="4"/>
      <c r="O8" s="4"/>
      <c r="P8" s="4"/>
      <c r="Q8" s="4"/>
      <c r="R8" s="4"/>
      <c r="S8" s="373"/>
    </row>
    <row r="9" spans="2:21" ht="15.95" customHeight="1">
      <c r="B9" s="372"/>
      <c r="C9" s="192" t="s">
        <v>214</v>
      </c>
      <c r="D9" s="192"/>
      <c r="E9" s="192"/>
      <c r="F9" s="192"/>
      <c r="G9" s="192"/>
      <c r="H9" s="192"/>
      <c r="I9" s="192"/>
      <c r="J9" s="192"/>
      <c r="K9" s="192"/>
      <c r="L9" s="192"/>
      <c r="M9" s="192"/>
      <c r="N9" s="192"/>
      <c r="O9" s="192"/>
      <c r="P9" s="192"/>
      <c r="Q9" s="192"/>
      <c r="R9" s="192"/>
      <c r="S9" s="375"/>
      <c r="T9" s="191"/>
      <c r="U9" s="191"/>
    </row>
    <row r="10" spans="2:21" ht="18.95" customHeight="1">
      <c r="B10" s="372"/>
      <c r="C10" s="193" t="s">
        <v>215</v>
      </c>
      <c r="D10" s="193"/>
      <c r="E10" s="193"/>
      <c r="F10" s="193"/>
      <c r="G10" s="193"/>
      <c r="H10" s="193"/>
      <c r="I10" s="193"/>
      <c r="J10" s="193"/>
      <c r="K10" s="193"/>
      <c r="L10" s="193"/>
      <c r="M10" s="193"/>
      <c r="N10" s="193"/>
      <c r="O10" s="193"/>
      <c r="P10" s="193"/>
      <c r="Q10" s="193"/>
      <c r="R10" s="193"/>
      <c r="S10" s="376"/>
      <c r="T10" s="195"/>
      <c r="U10" s="195"/>
    </row>
    <row r="11" spans="2:21" ht="18.95" customHeight="1">
      <c r="B11" s="372"/>
      <c r="C11" s="194" t="s">
        <v>216</v>
      </c>
      <c r="D11" s="194"/>
      <c r="E11" s="194"/>
      <c r="F11" s="194"/>
      <c r="G11" s="194"/>
      <c r="H11" s="194"/>
      <c r="I11" s="194"/>
      <c r="J11" s="194"/>
      <c r="K11" s="194"/>
      <c r="L11" s="194"/>
      <c r="M11" s="194"/>
      <c r="N11" s="194"/>
      <c r="O11" s="194"/>
      <c r="P11" s="194"/>
      <c r="Q11" s="194"/>
      <c r="R11" s="194"/>
      <c r="S11" s="377"/>
      <c r="T11" s="196"/>
      <c r="U11" s="196"/>
    </row>
    <row r="12" spans="2:21" ht="18.95" customHeight="1">
      <c r="B12" s="372"/>
      <c r="C12" s="194" t="s">
        <v>217</v>
      </c>
      <c r="D12" s="194"/>
      <c r="E12" s="194"/>
      <c r="F12" s="194"/>
      <c r="G12" s="194"/>
      <c r="H12" s="194"/>
      <c r="I12" s="194"/>
      <c r="J12" s="194"/>
      <c r="K12" s="194"/>
      <c r="L12" s="194"/>
      <c r="M12" s="194"/>
      <c r="N12" s="194"/>
      <c r="O12" s="194"/>
      <c r="P12" s="194"/>
      <c r="Q12" s="194"/>
      <c r="R12" s="194"/>
      <c r="S12" s="377"/>
      <c r="T12" s="196"/>
      <c r="U12" s="196"/>
    </row>
    <row r="13" spans="2:21" ht="15.95" customHeight="1">
      <c r="B13" s="372"/>
      <c r="C13" s="193" t="s">
        <v>218</v>
      </c>
      <c r="D13" s="193"/>
      <c r="E13" s="193"/>
      <c r="F13" s="193"/>
      <c r="G13" s="193"/>
      <c r="H13" s="193"/>
      <c r="I13" s="193"/>
      <c r="J13" s="193"/>
      <c r="K13" s="193"/>
      <c r="L13" s="193"/>
      <c r="M13" s="193"/>
      <c r="N13" s="193"/>
      <c r="O13" s="193"/>
      <c r="P13" s="193"/>
      <c r="Q13" s="193"/>
      <c r="R13" s="193"/>
      <c r="S13" s="376"/>
      <c r="T13" s="195"/>
      <c r="U13" s="195"/>
    </row>
    <row r="14" spans="2:21">
      <c r="B14" s="372"/>
      <c r="C14" s="4"/>
      <c r="D14" s="4"/>
      <c r="E14" s="4"/>
      <c r="F14" s="4"/>
      <c r="G14" s="4"/>
      <c r="H14" s="4"/>
      <c r="I14" s="4"/>
      <c r="J14" s="4"/>
      <c r="K14" s="4"/>
      <c r="L14" s="4"/>
      <c r="M14" s="4"/>
      <c r="N14" s="4"/>
      <c r="O14" s="4"/>
      <c r="P14" s="4"/>
      <c r="Q14" s="4"/>
      <c r="R14" s="4"/>
      <c r="S14" s="373"/>
    </row>
    <row r="15" spans="2:21">
      <c r="B15" s="372"/>
      <c r="C15" s="4"/>
      <c r="D15" s="4"/>
      <c r="E15" s="4"/>
      <c r="F15" s="4"/>
      <c r="G15" s="4"/>
      <c r="H15" s="4"/>
      <c r="I15" s="4"/>
      <c r="J15" s="4"/>
      <c r="K15" s="4"/>
      <c r="L15" s="4"/>
      <c r="M15" s="4"/>
      <c r="N15" s="4"/>
      <c r="O15" s="4"/>
      <c r="P15" s="4"/>
      <c r="Q15" s="4"/>
      <c r="R15" s="4"/>
      <c r="S15" s="373"/>
    </row>
    <row r="16" spans="2:21">
      <c r="B16" s="372"/>
      <c r="C16" s="4"/>
      <c r="D16" s="4"/>
      <c r="E16" s="4"/>
      <c r="F16" s="4"/>
      <c r="G16" s="4"/>
      <c r="H16" s="4"/>
      <c r="I16" s="4"/>
      <c r="J16" s="4"/>
      <c r="K16" s="4"/>
      <c r="L16" s="4"/>
      <c r="M16" s="4"/>
      <c r="N16" s="4"/>
      <c r="O16" s="4"/>
      <c r="P16" s="4"/>
      <c r="Q16" s="4"/>
      <c r="R16" s="4"/>
      <c r="S16" s="373"/>
    </row>
    <row r="17" spans="2:21" ht="15.75">
      <c r="B17" s="372"/>
      <c r="C17" s="192" t="s">
        <v>178</v>
      </c>
      <c r="D17" s="192"/>
      <c r="E17" s="192"/>
      <c r="F17" s="192"/>
      <c r="G17" s="192"/>
      <c r="H17" s="192"/>
      <c r="I17" s="192"/>
      <c r="J17" s="192"/>
      <c r="K17" s="192"/>
      <c r="L17" s="192"/>
      <c r="M17" s="192"/>
      <c r="N17" s="192"/>
      <c r="O17" s="192"/>
      <c r="P17" s="192"/>
      <c r="Q17" s="192"/>
      <c r="R17" s="192"/>
      <c r="S17" s="375"/>
      <c r="T17" s="191"/>
      <c r="U17" s="191"/>
    </row>
    <row r="18" spans="2:21" ht="152.1" customHeight="1">
      <c r="B18" s="372"/>
      <c r="C18" s="198" t="s">
        <v>184</v>
      </c>
      <c r="D18" s="198"/>
      <c r="E18" s="198"/>
      <c r="F18" s="198"/>
      <c r="G18" s="198"/>
      <c r="H18" s="198"/>
      <c r="I18" s="198"/>
      <c r="J18" s="198"/>
      <c r="K18" s="198"/>
      <c r="L18" s="198"/>
      <c r="M18" s="198"/>
      <c r="N18" s="198"/>
      <c r="O18" s="198"/>
      <c r="P18" s="198"/>
      <c r="Q18" s="198"/>
      <c r="R18" s="198"/>
      <c r="S18" s="378"/>
      <c r="T18" s="188"/>
      <c r="U18" s="188"/>
    </row>
    <row r="19" spans="2:21" ht="13.5" thickBot="1">
      <c r="B19" s="379"/>
      <c r="C19" s="380"/>
      <c r="D19" s="380"/>
      <c r="E19" s="380"/>
      <c r="F19" s="380"/>
      <c r="G19" s="380"/>
      <c r="H19" s="380"/>
      <c r="I19" s="380"/>
      <c r="J19" s="380"/>
      <c r="K19" s="380"/>
      <c r="L19" s="380"/>
      <c r="M19" s="380"/>
      <c r="N19" s="380"/>
      <c r="O19" s="380"/>
      <c r="P19" s="380"/>
      <c r="Q19" s="380"/>
      <c r="R19" s="380"/>
      <c r="S19" s="381"/>
    </row>
  </sheetData>
  <sheetProtection sheet="1" objects="1" scenarios="1"/>
  <mergeCells count="3">
    <mergeCell ref="C4:R4"/>
    <mergeCell ref="C6:R6"/>
    <mergeCell ref="C18:R18"/>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51"/>
  <sheetViews>
    <sheetView zoomScaleNormal="100" workbookViewId="0">
      <selection activeCell="C16" sqref="C16:L16"/>
    </sheetView>
  </sheetViews>
  <sheetFormatPr defaultColWidth="14.42578125" defaultRowHeight="15.75" customHeight="1"/>
  <cols>
    <col min="1" max="1" width="7.7109375" style="88" customWidth="1"/>
    <col min="2" max="2" width="9.42578125" style="88" customWidth="1"/>
    <col min="3" max="3" width="4.85546875" style="88" customWidth="1"/>
    <col min="4" max="4" width="11.42578125" style="88" customWidth="1"/>
    <col min="5" max="5" width="2.7109375" style="88" customWidth="1"/>
    <col min="6" max="6" width="3.140625" style="88" customWidth="1"/>
    <col min="7" max="7" width="5.28515625" style="88" customWidth="1"/>
    <col min="8" max="8" width="4.42578125" style="88" customWidth="1"/>
    <col min="9" max="9" width="5.28515625" style="88" customWidth="1"/>
    <col min="10" max="10" width="9" style="88" customWidth="1"/>
    <col min="11" max="11" width="8.28515625" style="88" customWidth="1"/>
    <col min="12" max="12" width="10.7109375" style="88" customWidth="1"/>
    <col min="13" max="15" width="10" style="88" customWidth="1"/>
    <col min="16" max="16" width="7.28515625" style="88" customWidth="1"/>
    <col min="17" max="17" width="6" style="88" customWidth="1"/>
    <col min="18" max="18" width="10.85546875" style="38" customWidth="1"/>
    <col min="19" max="19" width="6.42578125" style="38" customWidth="1"/>
    <col min="20" max="20" width="7.140625" style="38" customWidth="1"/>
    <col min="21" max="21" width="14.42578125" style="38"/>
    <col min="22" max="22" width="0" style="38" hidden="1" customWidth="1"/>
    <col min="23" max="23" width="14.42578125" style="38"/>
  </cols>
  <sheetData>
    <row r="1" spans="1:23" ht="82.5" customHeight="1">
      <c r="B1" s="199" t="s">
        <v>212</v>
      </c>
      <c r="C1" s="199"/>
      <c r="D1" s="199"/>
      <c r="E1" s="199"/>
      <c r="F1" s="199"/>
      <c r="G1" s="199"/>
      <c r="H1" s="199"/>
      <c r="I1" s="199"/>
      <c r="J1" s="199"/>
      <c r="K1" s="199"/>
      <c r="L1" s="199"/>
      <c r="M1" s="199"/>
      <c r="N1" s="186"/>
      <c r="O1" s="186"/>
      <c r="P1" s="186"/>
      <c r="Q1" s="186"/>
      <c r="R1" s="186"/>
      <c r="S1" s="186"/>
      <c r="T1" s="186"/>
    </row>
    <row r="2" spans="1:23" ht="18.75">
      <c r="B2" s="202"/>
      <c r="C2" s="202"/>
      <c r="D2" s="202"/>
      <c r="E2" s="202"/>
      <c r="F2" s="202"/>
      <c r="G2" s="202"/>
      <c r="H2" s="202"/>
      <c r="I2" s="202"/>
      <c r="J2" s="202"/>
      <c r="K2" s="202"/>
      <c r="L2" s="202"/>
      <c r="M2" s="202"/>
      <c r="N2" s="202"/>
      <c r="O2" s="202"/>
      <c r="P2" s="202"/>
      <c r="Q2" s="202"/>
      <c r="R2" s="202"/>
      <c r="S2" s="202"/>
      <c r="T2" s="202"/>
    </row>
    <row r="3" spans="1:23" ht="23.25">
      <c r="B3" s="219" t="s">
        <v>179</v>
      </c>
      <c r="C3" s="220"/>
      <c r="D3" s="220"/>
      <c r="E3" s="220"/>
      <c r="F3" s="220"/>
      <c r="G3" s="220"/>
      <c r="H3" s="220"/>
      <c r="I3" s="220"/>
      <c r="J3" s="220"/>
      <c r="K3" s="220"/>
      <c r="L3" s="220"/>
      <c r="M3" s="220"/>
      <c r="N3" s="220"/>
      <c r="O3" s="220"/>
      <c r="P3" s="220"/>
      <c r="Q3" s="220"/>
      <c r="R3" s="220"/>
      <c r="S3" s="220"/>
      <c r="T3" s="220"/>
    </row>
    <row r="4" spans="1:23" ht="18.75">
      <c r="B4" s="218"/>
      <c r="C4" s="218"/>
      <c r="D4" s="218"/>
      <c r="E4" s="218"/>
      <c r="F4" s="218"/>
      <c r="G4" s="218"/>
      <c r="H4" s="218"/>
      <c r="I4" s="218"/>
      <c r="J4" s="218"/>
      <c r="K4" s="218"/>
      <c r="L4" s="218"/>
      <c r="M4" s="218"/>
      <c r="N4" s="218"/>
      <c r="O4" s="218"/>
      <c r="P4" s="218"/>
      <c r="Q4" s="218"/>
      <c r="R4" s="218"/>
      <c r="S4" s="218"/>
      <c r="T4" s="218"/>
    </row>
    <row r="5" spans="1:23" s="21" customFormat="1" ht="20.100000000000001" customHeight="1">
      <c r="A5" s="88"/>
      <c r="B5" s="222" t="s">
        <v>8</v>
      </c>
      <c r="C5" s="222"/>
      <c r="D5" s="222"/>
      <c r="E5" s="222"/>
      <c r="F5" s="222"/>
      <c r="G5" s="222"/>
      <c r="H5" s="222"/>
      <c r="I5" s="222"/>
      <c r="J5" s="222"/>
      <c r="K5" s="222"/>
      <c r="L5" s="222"/>
      <c r="M5" s="222"/>
      <c r="N5" s="222"/>
      <c r="O5" s="222"/>
      <c r="P5" s="222"/>
      <c r="Q5" s="222"/>
      <c r="R5" s="222"/>
      <c r="S5" s="222"/>
      <c r="T5" s="222"/>
      <c r="U5" s="88"/>
      <c r="V5" s="88"/>
      <c r="W5" s="88"/>
    </row>
    <row r="6" spans="1:23" s="33" customFormat="1" ht="20.100000000000001" customHeight="1">
      <c r="A6" s="88"/>
      <c r="B6" s="224" t="s">
        <v>210</v>
      </c>
      <c r="C6" s="224"/>
      <c r="D6" s="224"/>
      <c r="E6" s="224"/>
      <c r="F6" s="224"/>
      <c r="G6" s="224"/>
      <c r="H6" s="224"/>
      <c r="I6" s="224"/>
      <c r="J6" s="224"/>
      <c r="K6" s="224"/>
      <c r="L6" s="224"/>
      <c r="M6" s="224"/>
      <c r="N6" s="224"/>
      <c r="O6" s="224"/>
      <c r="P6" s="224"/>
      <c r="Q6" s="224"/>
      <c r="R6" s="224"/>
      <c r="S6" s="224"/>
      <c r="T6" s="224"/>
      <c r="U6" s="88"/>
      <c r="V6" s="88"/>
      <c r="W6" s="88"/>
    </row>
    <row r="7" spans="1:23" s="33" customFormat="1" ht="20.100000000000001" customHeight="1">
      <c r="A7" s="88"/>
      <c r="B7" s="147" t="s">
        <v>190</v>
      </c>
      <c r="C7" s="184" t="s">
        <v>209</v>
      </c>
      <c r="D7" s="142"/>
      <c r="E7" s="142"/>
      <c r="F7" s="142"/>
      <c r="G7" s="142"/>
      <c r="H7" s="142"/>
      <c r="I7" s="142"/>
      <c r="J7" s="142"/>
      <c r="K7" s="142"/>
      <c r="L7" s="221"/>
      <c r="M7" s="221"/>
      <c r="N7" s="221"/>
      <c r="O7" s="221"/>
      <c r="P7" s="221"/>
      <c r="Q7" s="221"/>
      <c r="R7" s="221"/>
      <c r="S7" s="221"/>
      <c r="T7" s="221"/>
      <c r="U7" s="88"/>
      <c r="V7" s="88"/>
      <c r="W7" s="88"/>
    </row>
    <row r="8" spans="1:23" s="21" customFormat="1" ht="20.100000000000001" customHeight="1">
      <c r="A8" s="40"/>
      <c r="B8" s="230" t="s">
        <v>211</v>
      </c>
      <c r="C8" s="230"/>
      <c r="D8" s="230"/>
      <c r="E8" s="230"/>
      <c r="F8" s="230"/>
      <c r="G8" s="230"/>
      <c r="H8" s="230"/>
      <c r="I8" s="230"/>
      <c r="J8" s="230"/>
      <c r="K8" s="230"/>
      <c r="L8" s="230"/>
      <c r="M8" s="230"/>
      <c r="N8" s="230"/>
      <c r="O8" s="230"/>
      <c r="P8" s="230"/>
      <c r="Q8" s="230"/>
      <c r="R8" s="230"/>
      <c r="S8" s="230"/>
      <c r="T8" s="230"/>
      <c r="U8" s="88"/>
      <c r="V8" s="88"/>
      <c r="W8" s="88"/>
    </row>
    <row r="9" spans="1:23" s="33" customFormat="1" ht="20.100000000000001" customHeight="1">
      <c r="A9" s="40"/>
      <c r="C9" s="143"/>
      <c r="D9" s="143"/>
      <c r="E9" s="144"/>
      <c r="F9" s="145" t="s">
        <v>191</v>
      </c>
      <c r="G9" s="225" t="s">
        <v>183</v>
      </c>
      <c r="H9" s="226"/>
      <c r="I9" s="227"/>
      <c r="J9" s="228"/>
      <c r="K9" s="229"/>
      <c r="L9" s="229"/>
      <c r="M9" s="229"/>
      <c r="N9" s="229"/>
      <c r="O9" s="229"/>
      <c r="P9" s="229"/>
      <c r="Q9" s="229"/>
      <c r="R9" s="229"/>
      <c r="S9" s="229"/>
      <c r="T9" s="229"/>
      <c r="U9" s="88"/>
      <c r="V9" s="88"/>
      <c r="W9" s="88"/>
    </row>
    <row r="10" spans="1:23" s="21" customFormat="1" ht="19.5" thickBot="1">
      <c r="A10" s="40"/>
      <c r="B10" s="223"/>
      <c r="C10" s="223"/>
      <c r="D10" s="223"/>
      <c r="E10" s="223"/>
      <c r="F10" s="223"/>
      <c r="G10" s="223"/>
      <c r="H10" s="223"/>
      <c r="I10" s="223"/>
      <c r="J10" s="223"/>
      <c r="K10" s="223"/>
      <c r="L10" s="223"/>
      <c r="M10" s="223"/>
      <c r="N10" s="223"/>
      <c r="O10" s="223"/>
      <c r="P10" s="223"/>
      <c r="Q10" s="223"/>
      <c r="R10" s="223"/>
      <c r="S10" s="223"/>
      <c r="T10" s="223"/>
      <c r="U10" s="88"/>
      <c r="V10" s="88"/>
      <c r="W10" s="88"/>
    </row>
    <row r="11" spans="1:23" s="21" customFormat="1" ht="20.100000000000001" customHeight="1">
      <c r="A11" s="40"/>
      <c r="B11" s="139" t="s">
        <v>101</v>
      </c>
      <c r="C11" s="234" t="s">
        <v>147</v>
      </c>
      <c r="D11" s="234"/>
      <c r="E11" s="234"/>
      <c r="F11" s="234"/>
      <c r="G11" s="234"/>
      <c r="H11" s="234"/>
      <c r="I11" s="234"/>
      <c r="J11" s="234"/>
      <c r="K11" s="234"/>
      <c r="L11" s="235"/>
      <c r="M11" s="239"/>
      <c r="N11" s="240"/>
      <c r="O11" s="241"/>
      <c r="P11" s="231" t="s">
        <v>38</v>
      </c>
      <c r="Q11" s="232"/>
      <c r="R11" s="232"/>
      <c r="S11" s="232"/>
      <c r="T11" s="233"/>
      <c r="U11" s="88"/>
      <c r="V11" s="88"/>
      <c r="W11" s="88"/>
    </row>
    <row r="12" spans="1:23" s="21" customFormat="1" ht="20.100000000000001" customHeight="1">
      <c r="A12" s="40"/>
      <c r="B12" s="215"/>
      <c r="C12" s="216"/>
      <c r="D12" s="216"/>
      <c r="E12" s="216"/>
      <c r="F12" s="216"/>
      <c r="G12" s="216"/>
      <c r="H12" s="216"/>
      <c r="I12" s="216"/>
      <c r="J12" s="216"/>
      <c r="K12" s="216"/>
      <c r="L12" s="216"/>
      <c r="M12" s="216"/>
      <c r="N12" s="216"/>
      <c r="O12" s="216"/>
      <c r="P12" s="216"/>
      <c r="Q12" s="216"/>
      <c r="R12" s="216"/>
      <c r="S12" s="216"/>
      <c r="T12" s="217"/>
      <c r="U12" s="88"/>
      <c r="V12" s="88"/>
      <c r="W12" s="88"/>
    </row>
    <row r="13" spans="1:23" s="21" customFormat="1" ht="20.100000000000001" customHeight="1">
      <c r="A13" s="40"/>
      <c r="B13" s="140" t="s">
        <v>9</v>
      </c>
      <c r="C13" s="198" t="s">
        <v>148</v>
      </c>
      <c r="D13" s="198"/>
      <c r="E13" s="198"/>
      <c r="F13" s="198"/>
      <c r="G13" s="198"/>
      <c r="H13" s="198"/>
      <c r="I13" s="198"/>
      <c r="J13" s="198"/>
      <c r="K13" s="198"/>
      <c r="L13" s="212"/>
      <c r="M13" s="242"/>
      <c r="N13" s="243"/>
      <c r="O13" s="244"/>
      <c r="P13" s="251" t="s">
        <v>39</v>
      </c>
      <c r="Q13" s="252"/>
      <c r="R13" s="252"/>
      <c r="S13" s="252"/>
      <c r="T13" s="253"/>
      <c r="U13" s="88"/>
      <c r="V13" s="88"/>
      <c r="W13" s="88"/>
    </row>
    <row r="14" spans="1:23" s="21" customFormat="1" ht="30.6" customHeight="1">
      <c r="A14" s="40"/>
      <c r="B14" s="91"/>
      <c r="C14" s="198" t="s">
        <v>130</v>
      </c>
      <c r="D14" s="198"/>
      <c r="E14" s="198"/>
      <c r="F14" s="198"/>
      <c r="G14" s="198"/>
      <c r="H14" s="198"/>
      <c r="I14" s="198"/>
      <c r="J14" s="198"/>
      <c r="K14" s="198"/>
      <c r="L14" s="198"/>
      <c r="M14" s="200"/>
      <c r="N14" s="200"/>
      <c r="O14" s="200"/>
      <c r="P14" s="200"/>
      <c r="Q14" s="200"/>
      <c r="R14" s="200"/>
      <c r="S14" s="200"/>
      <c r="T14" s="201"/>
      <c r="U14" s="88"/>
      <c r="V14" s="88"/>
      <c r="W14" s="88"/>
    </row>
    <row r="15" spans="1:23" s="2" customFormat="1" ht="20.100000000000001" customHeight="1">
      <c r="A15" s="92"/>
      <c r="B15" s="269"/>
      <c r="C15" s="270"/>
      <c r="D15" s="270"/>
      <c r="E15" s="270"/>
      <c r="F15" s="270"/>
      <c r="G15" s="270"/>
      <c r="H15" s="270"/>
      <c r="I15" s="270"/>
      <c r="J15" s="270"/>
      <c r="K15" s="270"/>
      <c r="L15" s="270"/>
      <c r="M15" s="157" t="s">
        <v>116</v>
      </c>
      <c r="N15" s="157" t="s">
        <v>117</v>
      </c>
      <c r="O15" s="157" t="s">
        <v>118</v>
      </c>
      <c r="P15" s="200"/>
      <c r="Q15" s="200"/>
      <c r="R15" s="200"/>
      <c r="S15" s="200"/>
      <c r="T15" s="201"/>
      <c r="U15" s="72"/>
      <c r="V15" s="72"/>
      <c r="W15" s="72"/>
    </row>
    <row r="16" spans="1:23" s="21" customFormat="1" ht="63.6" customHeight="1">
      <c r="A16" s="41"/>
      <c r="B16" s="141" t="s">
        <v>10</v>
      </c>
      <c r="C16" s="272" t="s">
        <v>192</v>
      </c>
      <c r="D16" s="272"/>
      <c r="E16" s="272"/>
      <c r="F16" s="272"/>
      <c r="G16" s="272"/>
      <c r="H16" s="272"/>
      <c r="I16" s="272"/>
      <c r="J16" s="272"/>
      <c r="K16" s="272"/>
      <c r="L16" s="273"/>
      <c r="M16" s="117"/>
      <c r="N16" s="117"/>
      <c r="O16" s="117"/>
      <c r="P16" s="209" t="s">
        <v>36</v>
      </c>
      <c r="Q16" s="210"/>
      <c r="R16" s="210"/>
      <c r="S16" s="210"/>
      <c r="T16" s="211"/>
      <c r="U16" s="88"/>
      <c r="V16" s="88"/>
      <c r="W16" s="88"/>
    </row>
    <row r="17" spans="1:23" s="33" customFormat="1" ht="20.100000000000001" customHeight="1">
      <c r="A17" s="41"/>
      <c r="B17" s="213"/>
      <c r="C17" s="214"/>
      <c r="D17" s="214"/>
      <c r="E17" s="214"/>
      <c r="F17" s="214"/>
      <c r="G17" s="214"/>
      <c r="H17" s="214"/>
      <c r="I17" s="214"/>
      <c r="J17" s="214"/>
      <c r="K17" s="214"/>
      <c r="L17" s="214"/>
      <c r="M17" s="214"/>
      <c r="N17" s="214"/>
      <c r="O17" s="214"/>
      <c r="P17" s="214"/>
      <c r="Q17" s="214"/>
      <c r="R17" s="214"/>
      <c r="S17" s="214"/>
      <c r="T17" s="250"/>
      <c r="U17" s="88"/>
      <c r="V17" s="88"/>
      <c r="W17" s="88"/>
    </row>
    <row r="18" spans="1:23" s="21" customFormat="1" ht="35.25" customHeight="1">
      <c r="A18" s="41"/>
      <c r="B18" s="141" t="s">
        <v>11</v>
      </c>
      <c r="C18" s="198" t="s">
        <v>134</v>
      </c>
      <c r="D18" s="198"/>
      <c r="E18" s="198"/>
      <c r="F18" s="198"/>
      <c r="G18" s="198"/>
      <c r="H18" s="198"/>
      <c r="I18" s="198"/>
      <c r="J18" s="198"/>
      <c r="K18" s="198"/>
      <c r="L18" s="212"/>
      <c r="M18" s="245"/>
      <c r="N18" s="245"/>
      <c r="O18" s="245"/>
      <c r="P18" s="209" t="s">
        <v>131</v>
      </c>
      <c r="Q18" s="210"/>
      <c r="R18" s="210"/>
      <c r="S18" s="210"/>
      <c r="T18" s="211"/>
      <c r="U18" s="88"/>
      <c r="V18" s="88"/>
      <c r="W18" s="88"/>
    </row>
    <row r="19" spans="1:23" s="21" customFormat="1" ht="33.950000000000003" customHeight="1">
      <c r="A19" s="41"/>
      <c r="B19" s="213"/>
      <c r="C19" s="214"/>
      <c r="D19" s="198" t="s">
        <v>133</v>
      </c>
      <c r="E19" s="198"/>
      <c r="F19" s="198"/>
      <c r="G19" s="198"/>
      <c r="H19" s="198"/>
      <c r="I19" s="198"/>
      <c r="J19" s="198"/>
      <c r="K19" s="198"/>
      <c r="L19" s="212"/>
      <c r="M19" s="246"/>
      <c r="N19" s="246"/>
      <c r="O19" s="246"/>
      <c r="P19" s="209"/>
      <c r="Q19" s="210"/>
      <c r="R19" s="210"/>
      <c r="S19" s="210"/>
      <c r="T19" s="211"/>
      <c r="U19" s="88"/>
      <c r="V19" s="88"/>
      <c r="W19" s="88"/>
    </row>
    <row r="20" spans="1:23" s="21" customFormat="1" ht="20.100000000000001" customHeight="1">
      <c r="A20" s="41"/>
      <c r="B20" s="213"/>
      <c r="C20" s="214"/>
      <c r="D20" s="214"/>
      <c r="E20" s="214"/>
      <c r="F20" s="214"/>
      <c r="G20" s="214"/>
      <c r="H20" s="214"/>
      <c r="I20" s="214"/>
      <c r="J20" s="214"/>
      <c r="K20" s="214"/>
      <c r="L20" s="214"/>
      <c r="M20" s="214"/>
      <c r="N20" s="214"/>
      <c r="O20" s="214"/>
      <c r="P20" s="214"/>
      <c r="Q20" s="214"/>
      <c r="R20" s="214"/>
      <c r="S20" s="214"/>
      <c r="T20" s="250"/>
      <c r="U20" s="88"/>
      <c r="V20" s="88"/>
      <c r="W20" s="88"/>
    </row>
    <row r="21" spans="1:23" s="21" customFormat="1" ht="36" customHeight="1">
      <c r="A21" s="41"/>
      <c r="B21" s="141" t="s">
        <v>12</v>
      </c>
      <c r="C21" s="207" t="s">
        <v>149</v>
      </c>
      <c r="D21" s="207"/>
      <c r="E21" s="207"/>
      <c r="F21" s="207"/>
      <c r="G21" s="207"/>
      <c r="H21" s="207"/>
      <c r="I21" s="207"/>
      <c r="J21" s="207"/>
      <c r="K21" s="207"/>
      <c r="L21" s="207"/>
      <c r="M21" s="207"/>
      <c r="N21" s="207"/>
      <c r="O21" s="207"/>
      <c r="P21" s="207"/>
      <c r="Q21" s="207"/>
      <c r="R21" s="207"/>
      <c r="S21" s="207"/>
      <c r="T21" s="208"/>
      <c r="U21" s="88"/>
      <c r="V21" s="88"/>
      <c r="W21" s="88"/>
    </row>
    <row r="22" spans="1:23" s="21" customFormat="1" ht="21" customHeight="1">
      <c r="A22" s="41"/>
      <c r="B22" s="213"/>
      <c r="C22" s="214"/>
      <c r="D22" s="207" t="s">
        <v>193</v>
      </c>
      <c r="E22" s="207"/>
      <c r="F22" s="207"/>
      <c r="G22" s="207"/>
      <c r="H22" s="207"/>
      <c r="I22" s="207"/>
      <c r="J22" s="207"/>
      <c r="K22" s="207"/>
      <c r="L22" s="207"/>
      <c r="M22" s="207"/>
      <c r="N22" s="207"/>
      <c r="O22" s="207"/>
      <c r="P22" s="207"/>
      <c r="Q22" s="207"/>
      <c r="R22" s="207"/>
      <c r="S22" s="207"/>
      <c r="T22" s="208"/>
      <c r="U22" s="88"/>
      <c r="V22" s="88"/>
      <c r="W22" s="88"/>
    </row>
    <row r="23" spans="1:23" s="30" customFormat="1" ht="20.100000000000001" customHeight="1">
      <c r="A23" s="41"/>
      <c r="B23" s="213"/>
      <c r="C23" s="214"/>
      <c r="D23" s="214"/>
      <c r="E23" s="214"/>
      <c r="F23" s="214"/>
      <c r="G23" s="214"/>
      <c r="H23" s="214"/>
      <c r="I23" s="214"/>
      <c r="J23" s="214"/>
      <c r="K23" s="214"/>
      <c r="L23" s="214"/>
      <c r="M23" s="214"/>
      <c r="N23" s="214"/>
      <c r="O23" s="214"/>
      <c r="P23" s="214"/>
      <c r="Q23" s="214"/>
      <c r="R23" s="214"/>
      <c r="S23" s="214"/>
      <c r="T23" s="250"/>
      <c r="U23" s="88"/>
      <c r="V23" s="88"/>
      <c r="W23" s="88"/>
    </row>
    <row r="24" spans="1:23" s="21" customFormat="1" ht="48.95" customHeight="1">
      <c r="A24" s="41"/>
      <c r="B24" s="141" t="s">
        <v>13</v>
      </c>
      <c r="C24" s="198" t="s">
        <v>150</v>
      </c>
      <c r="D24" s="198"/>
      <c r="E24" s="198"/>
      <c r="F24" s="198"/>
      <c r="G24" s="198"/>
      <c r="H24" s="198"/>
      <c r="I24" s="198"/>
      <c r="J24" s="198"/>
      <c r="K24" s="198"/>
      <c r="L24" s="212"/>
      <c r="M24" s="245"/>
      <c r="N24" s="245"/>
      <c r="O24" s="245"/>
      <c r="P24" s="267" t="s">
        <v>37</v>
      </c>
      <c r="Q24" s="198"/>
      <c r="R24" s="198"/>
      <c r="S24" s="198"/>
      <c r="T24" s="268"/>
      <c r="U24" s="88"/>
      <c r="V24" s="88"/>
      <c r="W24" s="88"/>
    </row>
    <row r="25" spans="1:23" s="21" customFormat="1" ht="33.6" customHeight="1">
      <c r="A25" s="41"/>
      <c r="B25" s="213"/>
      <c r="C25" s="214"/>
      <c r="D25" s="198" t="s">
        <v>186</v>
      </c>
      <c r="E25" s="198"/>
      <c r="F25" s="198"/>
      <c r="G25" s="198"/>
      <c r="H25" s="198"/>
      <c r="I25" s="198"/>
      <c r="J25" s="198"/>
      <c r="K25" s="198"/>
      <c r="L25" s="212"/>
      <c r="M25" s="246"/>
      <c r="N25" s="246"/>
      <c r="O25" s="246"/>
      <c r="P25" s="267"/>
      <c r="Q25" s="198"/>
      <c r="R25" s="198"/>
      <c r="S25" s="198"/>
      <c r="T25" s="268"/>
      <c r="U25" s="88"/>
      <c r="V25" s="88"/>
      <c r="W25" s="88"/>
    </row>
    <row r="26" spans="1:23" s="21" customFormat="1" ht="20.100000000000001" customHeight="1">
      <c r="A26" s="41"/>
      <c r="B26" s="247"/>
      <c r="C26" s="248"/>
      <c r="D26" s="248"/>
      <c r="E26" s="248"/>
      <c r="F26" s="248"/>
      <c r="G26" s="248"/>
      <c r="H26" s="248"/>
      <c r="I26" s="248"/>
      <c r="J26" s="248"/>
      <c r="K26" s="248"/>
      <c r="L26" s="248"/>
      <c r="M26" s="248"/>
      <c r="N26" s="248"/>
      <c r="O26" s="248"/>
      <c r="P26" s="248"/>
      <c r="Q26" s="248"/>
      <c r="R26" s="248"/>
      <c r="S26" s="248"/>
      <c r="T26" s="249"/>
      <c r="U26" s="88"/>
      <c r="V26" s="88"/>
      <c r="W26" s="88"/>
    </row>
    <row r="27" spans="1:23" s="33" customFormat="1" ht="20.100000000000001" customHeight="1">
      <c r="A27" s="41"/>
      <c r="B27" s="141" t="s">
        <v>14</v>
      </c>
      <c r="C27" s="207" t="s">
        <v>195</v>
      </c>
      <c r="D27" s="207"/>
      <c r="E27" s="207"/>
      <c r="F27" s="207"/>
      <c r="G27" s="207"/>
      <c r="H27" s="207"/>
      <c r="I27" s="207"/>
      <c r="J27" s="207"/>
      <c r="K27" s="207"/>
      <c r="L27" s="207"/>
      <c r="M27" s="207"/>
      <c r="N27" s="207"/>
      <c r="O27" s="207"/>
      <c r="P27" s="207"/>
      <c r="Q27" s="207"/>
      <c r="R27" s="207"/>
      <c r="S27" s="207"/>
      <c r="T27" s="208"/>
      <c r="U27" s="88"/>
      <c r="V27" s="88"/>
      <c r="W27" s="88"/>
    </row>
    <row r="28" spans="1:23" s="33" customFormat="1" ht="20.100000000000001" customHeight="1">
      <c r="A28" s="41"/>
      <c r="B28" s="247"/>
      <c r="C28" s="248"/>
      <c r="D28" s="248"/>
      <c r="E28" s="248"/>
      <c r="F28" s="248"/>
      <c r="G28" s="248"/>
      <c r="H28" s="248"/>
      <c r="I28" s="248"/>
      <c r="J28" s="248"/>
      <c r="K28" s="248"/>
      <c r="L28" s="248"/>
      <c r="M28" s="248"/>
      <c r="N28" s="248"/>
      <c r="O28" s="248"/>
      <c r="P28" s="248"/>
      <c r="Q28" s="248"/>
      <c r="R28" s="248"/>
      <c r="S28" s="248"/>
      <c r="T28" s="249"/>
      <c r="U28" s="88"/>
      <c r="V28" s="88"/>
      <c r="W28" s="88"/>
    </row>
    <row r="29" spans="1:23" ht="39.75" customHeight="1">
      <c r="B29" s="141" t="s">
        <v>17</v>
      </c>
      <c r="C29" s="198" t="s">
        <v>151</v>
      </c>
      <c r="D29" s="198"/>
      <c r="E29" s="198"/>
      <c r="F29" s="198"/>
      <c r="G29" s="198"/>
      <c r="H29" s="198"/>
      <c r="I29" s="198"/>
      <c r="J29" s="198"/>
      <c r="K29" s="198"/>
      <c r="L29" s="212"/>
      <c r="M29" s="158">
        <f>M18-M24</f>
        <v>0</v>
      </c>
      <c r="N29" s="158">
        <f>N18-N24</f>
        <v>0</v>
      </c>
      <c r="O29" s="158">
        <f>O18-O24</f>
        <v>0</v>
      </c>
      <c r="P29" s="209" t="s">
        <v>132</v>
      </c>
      <c r="Q29" s="210"/>
      <c r="R29" s="210"/>
      <c r="S29" s="210"/>
      <c r="T29" s="211"/>
    </row>
    <row r="30" spans="1:23" s="21" customFormat="1" ht="20.100000000000001" customHeight="1">
      <c r="A30" s="41"/>
      <c r="B30" s="213"/>
      <c r="C30" s="214"/>
      <c r="D30" s="214"/>
      <c r="E30" s="214"/>
      <c r="F30" s="214"/>
      <c r="G30" s="214"/>
      <c r="H30" s="214"/>
      <c r="I30" s="214"/>
      <c r="J30" s="214"/>
      <c r="K30" s="214"/>
      <c r="L30" s="214"/>
      <c r="M30" s="214"/>
      <c r="N30" s="214"/>
      <c r="O30" s="214"/>
      <c r="P30" s="214"/>
      <c r="Q30" s="214"/>
      <c r="R30" s="214"/>
      <c r="S30" s="214"/>
      <c r="T30" s="250"/>
      <c r="U30" s="88"/>
      <c r="V30" s="88"/>
      <c r="W30" s="88"/>
    </row>
    <row r="31" spans="1:23" s="32" customFormat="1" ht="20.100000000000001" customHeight="1">
      <c r="A31" s="41"/>
      <c r="B31" s="141" t="s">
        <v>18</v>
      </c>
      <c r="C31" s="198" t="s">
        <v>146</v>
      </c>
      <c r="D31" s="198"/>
      <c r="E31" s="198"/>
      <c r="F31" s="198"/>
      <c r="G31" s="198"/>
      <c r="H31" s="198"/>
      <c r="I31" s="198"/>
      <c r="J31" s="198"/>
      <c r="K31" s="198"/>
      <c r="L31" s="198"/>
      <c r="M31" s="257" t="e">
        <f>(M13/M16)*M29/E32</f>
        <v>#DIV/0!</v>
      </c>
      <c r="N31" s="257" t="e">
        <f>(M13/N16)*N29/E32</f>
        <v>#DIV/0!</v>
      </c>
      <c r="O31" s="257" t="e">
        <f>(M13/O16)*O29/E32</f>
        <v>#DIV/0!</v>
      </c>
      <c r="P31" s="209" t="s">
        <v>120</v>
      </c>
      <c r="Q31" s="210"/>
      <c r="R31" s="210"/>
      <c r="S31" s="210"/>
      <c r="T31" s="211"/>
      <c r="U31" s="88"/>
      <c r="V31" s="88"/>
      <c r="W31" s="88"/>
    </row>
    <row r="32" spans="1:23" s="21" customFormat="1" ht="20.100000000000001" customHeight="1">
      <c r="A32" s="41"/>
      <c r="B32" s="213"/>
      <c r="C32" s="214"/>
      <c r="D32" s="95" t="s">
        <v>114</v>
      </c>
      <c r="E32" s="271">
        <v>128</v>
      </c>
      <c r="F32" s="271"/>
      <c r="G32" s="271"/>
      <c r="H32" s="210" t="s">
        <v>115</v>
      </c>
      <c r="I32" s="210"/>
      <c r="J32" s="210"/>
      <c r="K32" s="210"/>
      <c r="L32" s="259"/>
      <c r="M32" s="258"/>
      <c r="N32" s="258"/>
      <c r="O32" s="258"/>
      <c r="P32" s="209"/>
      <c r="Q32" s="210"/>
      <c r="R32" s="210"/>
      <c r="S32" s="210"/>
      <c r="T32" s="211"/>
      <c r="U32" s="88"/>
      <c r="V32" s="88"/>
      <c r="W32" s="88"/>
    </row>
    <row r="33" spans="1:26" s="21" customFormat="1" ht="20.100000000000001" customHeight="1">
      <c r="A33" s="41"/>
      <c r="B33" s="213"/>
      <c r="C33" s="214"/>
      <c r="D33" s="214"/>
      <c r="E33" s="214"/>
      <c r="F33" s="214"/>
      <c r="G33" s="214"/>
      <c r="H33" s="214"/>
      <c r="I33" s="214"/>
      <c r="J33" s="214"/>
      <c r="K33" s="214"/>
      <c r="L33" s="214"/>
      <c r="M33" s="214"/>
      <c r="N33" s="214"/>
      <c r="O33" s="214"/>
      <c r="P33" s="214"/>
      <c r="Q33" s="214"/>
      <c r="R33" s="214"/>
      <c r="S33" s="214"/>
      <c r="T33" s="250"/>
      <c r="U33" s="88"/>
      <c r="V33" s="88"/>
      <c r="W33" s="88"/>
    </row>
    <row r="34" spans="1:26" s="30" customFormat="1" ht="20.100000000000001" customHeight="1">
      <c r="A34" s="41"/>
      <c r="B34" s="141" t="s">
        <v>26</v>
      </c>
      <c r="C34" s="210" t="s">
        <v>121</v>
      </c>
      <c r="D34" s="210"/>
      <c r="E34" s="210"/>
      <c r="F34" s="210"/>
      <c r="G34" s="210"/>
      <c r="H34" s="210"/>
      <c r="I34" s="210"/>
      <c r="J34" s="210"/>
      <c r="K34" s="210"/>
      <c r="L34" s="259"/>
      <c r="M34" s="254" t="e">
        <f>(M31+N31+O31)/3</f>
        <v>#DIV/0!</v>
      </c>
      <c r="N34" s="255"/>
      <c r="O34" s="256"/>
      <c r="P34" s="251" t="s">
        <v>119</v>
      </c>
      <c r="Q34" s="252"/>
      <c r="R34" s="252"/>
      <c r="S34" s="252"/>
      <c r="T34" s="253"/>
      <c r="U34" s="88"/>
      <c r="V34" s="88"/>
      <c r="W34" s="88"/>
    </row>
    <row r="35" spans="1:26" s="21" customFormat="1" ht="20.100000000000001" customHeight="1">
      <c r="A35" s="41"/>
      <c r="B35" s="213"/>
      <c r="C35" s="214"/>
      <c r="D35" s="214"/>
      <c r="E35" s="214"/>
      <c r="F35" s="214"/>
      <c r="G35" s="214"/>
      <c r="H35" s="214"/>
      <c r="I35" s="214"/>
      <c r="J35" s="214"/>
      <c r="K35" s="214"/>
      <c r="L35" s="214"/>
      <c r="M35" s="214"/>
      <c r="N35" s="214"/>
      <c r="O35" s="214"/>
      <c r="P35" s="214"/>
      <c r="Q35" s="214"/>
      <c r="R35" s="214"/>
      <c r="S35" s="214"/>
      <c r="T35" s="250"/>
      <c r="U35" s="66"/>
      <c r="V35" s="88"/>
      <c r="W35" s="88"/>
    </row>
    <row r="36" spans="1:26" s="21" customFormat="1" ht="20.100000000000001" customHeight="1">
      <c r="A36" s="41"/>
      <c r="B36" s="141" t="s">
        <v>27</v>
      </c>
      <c r="C36" s="210" t="str">
        <f>"Calculate the volume of water needed to spray "&amp;TEXT(M11,"###.0")&amp;" acres"</f>
        <v>Calculate the volume of water needed to spray .0 acres</v>
      </c>
      <c r="D36" s="210"/>
      <c r="E36" s="210"/>
      <c r="F36" s="210"/>
      <c r="G36" s="210"/>
      <c r="H36" s="210"/>
      <c r="I36" s="210"/>
      <c r="J36" s="210"/>
      <c r="K36" s="210"/>
      <c r="L36" s="259"/>
      <c r="M36" s="236" t="e">
        <f>M34*M11</f>
        <v>#DIV/0!</v>
      </c>
      <c r="N36" s="237"/>
      <c r="O36" s="238"/>
      <c r="P36" s="73" t="s">
        <v>136</v>
      </c>
      <c r="Q36" s="73"/>
      <c r="R36" s="157">
        <f>M11</f>
        <v>0</v>
      </c>
      <c r="S36" s="252" t="s">
        <v>194</v>
      </c>
      <c r="T36" s="253"/>
      <c r="U36" s="88"/>
      <c r="V36" s="88"/>
      <c r="W36" s="88"/>
    </row>
    <row r="37" spans="1:26" s="21" customFormat="1" ht="20.100000000000001" customHeight="1">
      <c r="A37" s="88"/>
      <c r="B37" s="264"/>
      <c r="C37" s="265"/>
      <c r="D37" s="265"/>
      <c r="E37" s="265"/>
      <c r="F37" s="265"/>
      <c r="G37" s="265"/>
      <c r="H37" s="265"/>
      <c r="I37" s="265"/>
      <c r="J37" s="265"/>
      <c r="K37" s="265"/>
      <c r="L37" s="265"/>
      <c r="M37" s="265"/>
      <c r="N37" s="265"/>
      <c r="O37" s="265"/>
      <c r="P37" s="265"/>
      <c r="Q37" s="265"/>
      <c r="R37" s="265"/>
      <c r="S37" s="265"/>
      <c r="T37" s="266"/>
      <c r="U37" s="88"/>
      <c r="V37" s="88"/>
      <c r="W37" s="88"/>
    </row>
    <row r="38" spans="1:26" s="34" customFormat="1" ht="70.5" customHeight="1" thickBot="1">
      <c r="A38" s="83"/>
      <c r="B38" s="260" t="s">
        <v>182</v>
      </c>
      <c r="C38" s="261"/>
      <c r="D38" s="261"/>
      <c r="E38" s="261"/>
      <c r="F38" s="261"/>
      <c r="G38" s="261"/>
      <c r="H38" s="261"/>
      <c r="I38" s="261"/>
      <c r="J38" s="261"/>
      <c r="K38" s="261"/>
      <c r="L38" s="261"/>
      <c r="M38" s="261"/>
      <c r="N38" s="261"/>
      <c r="O38" s="261"/>
      <c r="P38" s="261"/>
      <c r="Q38" s="261"/>
      <c r="R38" s="261"/>
      <c r="S38" s="261"/>
      <c r="T38" s="262"/>
      <c r="U38" s="83"/>
      <c r="V38" s="83"/>
      <c r="W38" s="83"/>
      <c r="Z38" s="35"/>
    </row>
    <row r="39" spans="1:26" s="21" customFormat="1" ht="20.100000000000001" customHeight="1">
      <c r="A39" s="88"/>
      <c r="B39" s="202"/>
      <c r="C39" s="202"/>
      <c r="D39" s="202"/>
      <c r="E39" s="202"/>
      <c r="F39" s="202"/>
      <c r="G39" s="202"/>
      <c r="H39" s="202"/>
      <c r="I39" s="202"/>
      <c r="J39" s="202"/>
      <c r="K39" s="202"/>
      <c r="L39" s="202"/>
      <c r="M39" s="202"/>
      <c r="N39" s="202"/>
      <c r="O39" s="202"/>
      <c r="P39" s="202"/>
      <c r="Q39" s="202"/>
      <c r="R39" s="202"/>
      <c r="S39" s="202"/>
      <c r="T39" s="202"/>
      <c r="U39" s="88"/>
      <c r="V39" s="88"/>
      <c r="W39" s="88"/>
    </row>
    <row r="40" spans="1:26" s="21" customFormat="1" ht="20.100000000000001" customHeight="1">
      <c r="A40" s="88"/>
      <c r="B40" s="204" t="s">
        <v>178</v>
      </c>
      <c r="C40" s="204"/>
      <c r="D40" s="204"/>
      <c r="E40" s="204"/>
      <c r="F40" s="204"/>
      <c r="G40" s="204"/>
      <c r="H40" s="204"/>
      <c r="I40" s="204"/>
      <c r="J40" s="204"/>
      <c r="K40" s="204"/>
      <c r="L40" s="204"/>
      <c r="M40" s="204"/>
      <c r="N40" s="204"/>
      <c r="O40" s="204"/>
      <c r="P40" s="204"/>
      <c r="Q40" s="204"/>
      <c r="R40" s="204"/>
      <c r="S40" s="204"/>
      <c r="T40" s="204"/>
      <c r="U40" s="88"/>
      <c r="V40" s="88"/>
      <c r="W40" s="88"/>
    </row>
    <row r="41" spans="1:26" s="21" customFormat="1" ht="130.5" customHeight="1">
      <c r="A41" s="88"/>
      <c r="B41" s="263" t="s">
        <v>184</v>
      </c>
      <c r="C41" s="263"/>
      <c r="D41" s="263"/>
      <c r="E41" s="263"/>
      <c r="F41" s="263"/>
      <c r="G41" s="263"/>
      <c r="H41" s="263"/>
      <c r="I41" s="263"/>
      <c r="J41" s="263"/>
      <c r="K41" s="263"/>
      <c r="L41" s="263"/>
      <c r="M41" s="263"/>
      <c r="N41" s="263"/>
      <c r="O41" s="263"/>
      <c r="P41" s="263"/>
      <c r="Q41" s="263"/>
      <c r="R41" s="263"/>
      <c r="S41" s="263"/>
      <c r="T41" s="263"/>
      <c r="U41" s="90"/>
      <c r="V41" s="88"/>
      <c r="W41" s="88"/>
    </row>
    <row r="42" spans="1:26" s="28" customFormat="1" ht="20.100000000000001" customHeight="1">
      <c r="A42" s="42"/>
      <c r="B42" s="202"/>
      <c r="C42" s="202"/>
      <c r="D42" s="202"/>
      <c r="E42" s="202"/>
      <c r="F42" s="202"/>
      <c r="G42" s="202"/>
      <c r="H42" s="202"/>
      <c r="I42" s="202"/>
      <c r="J42" s="202"/>
      <c r="K42" s="202"/>
      <c r="L42" s="202"/>
      <c r="M42" s="202"/>
      <c r="N42" s="202"/>
      <c r="O42" s="202"/>
      <c r="P42" s="202"/>
      <c r="Q42" s="202"/>
      <c r="R42" s="202"/>
      <c r="S42" s="202"/>
      <c r="T42" s="202"/>
      <c r="U42" s="42"/>
      <c r="V42" s="43"/>
      <c r="W42" s="43"/>
    </row>
    <row r="43" spans="1:26" ht="20.100000000000001" customHeight="1">
      <c r="B43" s="204"/>
      <c r="C43" s="204"/>
      <c r="D43" s="204"/>
      <c r="E43" s="204"/>
      <c r="F43" s="204"/>
      <c r="G43" s="204"/>
      <c r="H43" s="204"/>
      <c r="I43" s="204"/>
      <c r="J43" s="204"/>
      <c r="K43" s="204"/>
      <c r="L43" s="204"/>
      <c r="M43" s="204"/>
      <c r="N43" s="204"/>
      <c r="O43" s="204"/>
      <c r="P43" s="204"/>
      <c r="Q43" s="204"/>
      <c r="R43" s="204"/>
      <c r="S43" s="204"/>
      <c r="T43" s="204"/>
    </row>
    <row r="44" spans="1:26" ht="20.100000000000001" customHeight="1">
      <c r="B44" s="205"/>
      <c r="C44" s="205"/>
      <c r="D44" s="205"/>
      <c r="E44" s="205"/>
      <c r="F44" s="205"/>
      <c r="G44" s="205"/>
      <c r="H44" s="205"/>
      <c r="I44" s="205"/>
      <c r="J44" s="205"/>
      <c r="K44" s="205"/>
      <c r="L44" s="205"/>
      <c r="M44" s="205"/>
      <c r="N44" s="205"/>
      <c r="O44" s="205"/>
      <c r="P44" s="205"/>
      <c r="Q44" s="205"/>
      <c r="R44" s="205"/>
      <c r="S44" s="205"/>
      <c r="T44" s="205"/>
    </row>
    <row r="45" spans="1:26" ht="20.100000000000001" customHeight="1">
      <c r="B45" s="206"/>
      <c r="C45" s="206"/>
      <c r="D45" s="206"/>
      <c r="E45" s="206"/>
      <c r="F45" s="206"/>
      <c r="G45" s="206"/>
      <c r="H45" s="206"/>
      <c r="I45" s="206"/>
      <c r="J45" s="206"/>
      <c r="K45" s="206"/>
      <c r="L45" s="206"/>
      <c r="M45" s="206"/>
      <c r="N45" s="206"/>
      <c r="O45" s="206"/>
      <c r="P45" s="206"/>
      <c r="Q45" s="206"/>
      <c r="R45" s="206"/>
      <c r="S45" s="206"/>
      <c r="T45" s="206"/>
    </row>
    <row r="46" spans="1:26" ht="20.100000000000001" customHeight="1">
      <c r="B46" s="206"/>
      <c r="C46" s="206"/>
      <c r="D46" s="206"/>
      <c r="E46" s="206"/>
      <c r="F46" s="206"/>
      <c r="G46" s="206"/>
      <c r="H46" s="206"/>
      <c r="I46" s="206"/>
      <c r="J46" s="206"/>
      <c r="K46" s="206"/>
      <c r="L46" s="206"/>
      <c r="M46" s="206"/>
      <c r="N46" s="206"/>
      <c r="O46" s="206"/>
      <c r="P46" s="206"/>
      <c r="Q46" s="206"/>
      <c r="R46" s="206"/>
      <c r="S46" s="206"/>
      <c r="T46" s="206"/>
    </row>
    <row r="47" spans="1:26" ht="20.100000000000001" customHeight="1">
      <c r="B47" s="205"/>
      <c r="C47" s="205"/>
      <c r="D47" s="205"/>
      <c r="E47" s="205"/>
      <c r="F47" s="205"/>
      <c r="G47" s="205"/>
      <c r="H47" s="205"/>
      <c r="I47" s="205"/>
      <c r="J47" s="205"/>
      <c r="K47" s="205"/>
      <c r="L47" s="205"/>
      <c r="M47" s="205"/>
      <c r="N47" s="205"/>
      <c r="O47" s="205"/>
      <c r="P47" s="205"/>
      <c r="Q47" s="205"/>
      <c r="R47" s="205"/>
      <c r="S47" s="205"/>
      <c r="T47" s="205"/>
    </row>
    <row r="48" spans="1:26" ht="20.100000000000001" customHeight="1">
      <c r="B48" s="203"/>
      <c r="C48" s="203"/>
      <c r="D48" s="203"/>
      <c r="E48" s="203"/>
      <c r="F48" s="203"/>
      <c r="G48" s="203"/>
      <c r="H48" s="203"/>
      <c r="I48" s="203"/>
      <c r="J48" s="203"/>
      <c r="K48" s="203"/>
      <c r="L48" s="203"/>
      <c r="M48" s="203"/>
      <c r="N48" s="203"/>
      <c r="O48" s="203"/>
      <c r="P48" s="203"/>
      <c r="Q48" s="203"/>
      <c r="R48" s="203"/>
      <c r="S48" s="203"/>
      <c r="T48" s="203"/>
    </row>
    <row r="49" ht="18.95" customHeight="1"/>
    <row r="50" ht="18.95" customHeight="1"/>
    <row r="51" ht="18.95" customHeight="1"/>
  </sheetData>
  <sheetProtection password="C5C8" sheet="1" objects="1" scenarios="1" formatCells="0" formatColumns="0" formatRows="0"/>
  <mergeCells count="78">
    <mergeCell ref="B23:T23"/>
    <mergeCell ref="B15:L15"/>
    <mergeCell ref="B30:T30"/>
    <mergeCell ref="C29:L29"/>
    <mergeCell ref="E32:G32"/>
    <mergeCell ref="H32:L32"/>
    <mergeCell ref="B17:T17"/>
    <mergeCell ref="P29:T29"/>
    <mergeCell ref="B20:T20"/>
    <mergeCell ref="M24:M25"/>
    <mergeCell ref="O18:O19"/>
    <mergeCell ref="C16:L16"/>
    <mergeCell ref="M18:M19"/>
    <mergeCell ref="N18:N19"/>
    <mergeCell ref="P18:T19"/>
    <mergeCell ref="B38:T38"/>
    <mergeCell ref="B39:T39"/>
    <mergeCell ref="B40:T40"/>
    <mergeCell ref="B41:T41"/>
    <mergeCell ref="B22:C22"/>
    <mergeCell ref="B25:C25"/>
    <mergeCell ref="B32:C32"/>
    <mergeCell ref="C34:L34"/>
    <mergeCell ref="B35:T35"/>
    <mergeCell ref="B37:T37"/>
    <mergeCell ref="P24:T25"/>
    <mergeCell ref="C31:L31"/>
    <mergeCell ref="O24:O25"/>
    <mergeCell ref="B26:T26"/>
    <mergeCell ref="D25:L25"/>
    <mergeCell ref="C24:L24"/>
    <mergeCell ref="M36:O36"/>
    <mergeCell ref="M11:O11"/>
    <mergeCell ref="M13:O13"/>
    <mergeCell ref="N24:N25"/>
    <mergeCell ref="B28:T28"/>
    <mergeCell ref="B33:T33"/>
    <mergeCell ref="P34:T34"/>
    <mergeCell ref="P31:T32"/>
    <mergeCell ref="P13:T13"/>
    <mergeCell ref="M34:O34"/>
    <mergeCell ref="M31:M32"/>
    <mergeCell ref="N31:N32"/>
    <mergeCell ref="C27:T27"/>
    <mergeCell ref="C36:L36"/>
    <mergeCell ref="S36:T36"/>
    <mergeCell ref="O31:O32"/>
    <mergeCell ref="B12:T12"/>
    <mergeCell ref="P15:T15"/>
    <mergeCell ref="C13:L13"/>
    <mergeCell ref="B2:T2"/>
    <mergeCell ref="B4:T4"/>
    <mergeCell ref="B3:T3"/>
    <mergeCell ref="L7:T7"/>
    <mergeCell ref="B5:T5"/>
    <mergeCell ref="B10:T10"/>
    <mergeCell ref="B6:T6"/>
    <mergeCell ref="G9:I9"/>
    <mergeCell ref="J9:T9"/>
    <mergeCell ref="B8:T8"/>
    <mergeCell ref="P11:T11"/>
    <mergeCell ref="C11:L11"/>
    <mergeCell ref="B1:M1"/>
    <mergeCell ref="M14:T14"/>
    <mergeCell ref="B42:T42"/>
    <mergeCell ref="B48:T48"/>
    <mergeCell ref="B43:T43"/>
    <mergeCell ref="B44:T44"/>
    <mergeCell ref="B45:T45"/>
    <mergeCell ref="B46:T46"/>
    <mergeCell ref="B47:T47"/>
    <mergeCell ref="C21:T21"/>
    <mergeCell ref="D22:T22"/>
    <mergeCell ref="C14:L14"/>
    <mergeCell ref="P16:T16"/>
    <mergeCell ref="C18:L18"/>
    <mergeCell ref="D19:L19"/>
    <mergeCell ref="B19:C19"/>
  </mergeCells>
  <phoneticPr fontId="4" type="noConversion"/>
  <dataValidations count="1">
    <dataValidation type="whole" allowBlank="1" showInputMessage="1" showErrorMessage="1" sqref="M16">
      <formula1>1</formula1>
      <formula2>1000</formula2>
    </dataValidation>
  </dataValidations>
  <hyperlinks>
    <hyperlink ref="C7" r:id="rId1"/>
  </hyperlinks>
  <pageMargins left="0.7" right="0.7" top="0.75" bottom="0.75" header="0.3" footer="0.3"/>
  <pageSetup scale="59" fitToHeight="0"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workbookViewId="0">
      <selection activeCell="F8" sqref="F8"/>
    </sheetView>
  </sheetViews>
  <sheetFormatPr defaultColWidth="11" defaultRowHeight="18.75"/>
  <cols>
    <col min="1" max="1" width="11" style="75"/>
    <col min="2" max="2" width="5" style="89" customWidth="1"/>
    <col min="3" max="3" width="18" style="88" customWidth="1"/>
    <col min="4" max="4" width="8.28515625" style="88" customWidth="1"/>
    <col min="5" max="5" width="15" style="88" customWidth="1"/>
    <col min="6" max="6" width="8.28515625" style="88" customWidth="1"/>
    <col min="7" max="7" width="5.28515625" style="88" customWidth="1"/>
    <col min="8" max="8" width="4.42578125" style="88" customWidth="1"/>
    <col min="9" max="10" width="9.7109375" style="88" customWidth="1"/>
    <col min="11" max="11" width="4" style="88" customWidth="1"/>
    <col min="12" max="12" width="4.28515625" style="88" customWidth="1"/>
    <col min="13" max="13" width="10.85546875" style="88" customWidth="1"/>
    <col min="14" max="14" width="6.42578125" style="88" customWidth="1"/>
    <col min="15" max="16" width="10.85546875" style="88" customWidth="1"/>
    <col min="17" max="19" width="10.85546875" style="75" hidden="1" customWidth="1"/>
    <col min="20" max="20" width="11" style="75" hidden="1" customWidth="1"/>
    <col min="21" max="21" width="11" style="75" customWidth="1"/>
    <col min="22" max="22" width="11" customWidth="1"/>
  </cols>
  <sheetData>
    <row r="1" spans="2:21" ht="54" customHeight="1">
      <c r="B1" s="185" t="s">
        <v>30</v>
      </c>
      <c r="C1" s="83"/>
      <c r="D1" s="83"/>
      <c r="E1" s="83"/>
    </row>
    <row r="2" spans="2:21" ht="20.100000000000001" customHeight="1">
      <c r="B2" s="37"/>
      <c r="D2" s="37"/>
      <c r="E2" s="37"/>
      <c r="F2" s="37"/>
      <c r="G2" s="37"/>
      <c r="H2" s="37"/>
      <c r="I2" s="37"/>
      <c r="J2" s="37"/>
      <c r="K2" s="37"/>
      <c r="L2" s="37"/>
      <c r="M2" s="37"/>
      <c r="N2" s="37"/>
      <c r="O2" s="37"/>
      <c r="P2" s="37"/>
      <c r="Q2" s="88" t="s">
        <v>203</v>
      </c>
    </row>
    <row r="3" spans="2:21" ht="20.100000000000001" customHeight="1">
      <c r="B3" s="286" t="s">
        <v>21</v>
      </c>
      <c r="C3" s="286"/>
      <c r="D3" s="286"/>
      <c r="E3" s="286"/>
      <c r="F3" s="73"/>
      <c r="G3" s="37"/>
      <c r="H3" s="37"/>
      <c r="I3" s="37"/>
      <c r="J3" s="37"/>
      <c r="K3" s="37"/>
      <c r="L3" s="37"/>
      <c r="M3" s="37"/>
      <c r="N3" s="37"/>
      <c r="O3" s="37"/>
      <c r="P3" s="37"/>
    </row>
    <row r="4" spans="2:21" ht="20.100000000000001" customHeight="1">
      <c r="B4" s="45"/>
      <c r="C4" s="46"/>
      <c r="D4" s="46"/>
      <c r="E4" s="46"/>
      <c r="F4" s="46"/>
      <c r="G4" s="46"/>
      <c r="H4" s="46"/>
      <c r="I4" s="46"/>
      <c r="J4" s="46"/>
      <c r="K4" s="46"/>
      <c r="L4" s="37"/>
      <c r="M4" s="37"/>
      <c r="N4" s="37"/>
      <c r="O4" s="37"/>
      <c r="P4" s="37"/>
    </row>
    <row r="5" spans="2:21" ht="20.100000000000001" customHeight="1">
      <c r="B5" s="47"/>
      <c r="C5" s="48"/>
      <c r="D5" s="48"/>
      <c r="E5" s="48"/>
      <c r="F5" s="48"/>
      <c r="G5" s="48"/>
      <c r="H5" s="48"/>
      <c r="I5" s="48"/>
      <c r="J5" s="48"/>
      <c r="K5" s="49"/>
      <c r="L5" s="89"/>
      <c r="M5" s="89"/>
      <c r="N5" s="89"/>
      <c r="O5" s="89"/>
      <c r="P5" s="89"/>
      <c r="Q5" s="38"/>
      <c r="R5" s="38"/>
      <c r="S5" s="38"/>
      <c r="T5" s="38"/>
      <c r="U5" s="38"/>
    </row>
    <row r="6" spans="2:21" ht="20.100000000000001" customHeight="1">
      <c r="B6" s="50"/>
      <c r="C6" s="136" t="s">
        <v>19</v>
      </c>
      <c r="D6" s="123"/>
      <c r="E6" s="37"/>
      <c r="F6" s="37"/>
      <c r="G6" s="37"/>
      <c r="H6" s="37"/>
      <c r="I6" s="37"/>
      <c r="J6" s="37"/>
      <c r="K6" s="52"/>
      <c r="L6" s="75"/>
      <c r="M6" s="75"/>
      <c r="N6" s="75"/>
      <c r="O6" s="75"/>
      <c r="P6" s="75"/>
      <c r="Q6" s="38"/>
      <c r="R6" s="38"/>
      <c r="S6" s="38"/>
      <c r="T6" s="38"/>
      <c r="U6" s="38"/>
    </row>
    <row r="7" spans="2:21" ht="20.100000000000001" customHeight="1" thickBot="1">
      <c r="B7" s="87"/>
      <c r="C7" s="37"/>
      <c r="D7" s="37"/>
      <c r="E7" s="37"/>
      <c r="F7" s="37"/>
      <c r="G7" s="37"/>
      <c r="H7" s="37"/>
      <c r="I7" s="37"/>
      <c r="J7" s="37"/>
      <c r="K7" s="52"/>
      <c r="L7" s="75"/>
      <c r="M7" s="75"/>
      <c r="N7" s="75"/>
      <c r="O7" s="75"/>
      <c r="P7" s="75"/>
      <c r="Q7" s="38"/>
      <c r="R7" s="38"/>
      <c r="S7" s="38"/>
      <c r="T7" s="38"/>
      <c r="U7" s="38"/>
    </row>
    <row r="8" spans="2:21" ht="20.100000000000001" customHeight="1">
      <c r="B8" s="87"/>
      <c r="C8" s="96"/>
      <c r="D8" s="97"/>
      <c r="E8" s="137" t="s">
        <v>102</v>
      </c>
      <c r="F8" s="138"/>
      <c r="G8" s="98"/>
      <c r="H8" s="98"/>
      <c r="I8" s="98"/>
      <c r="J8" s="99"/>
      <c r="K8" s="132"/>
      <c r="L8" s="75"/>
      <c r="M8" s="75"/>
      <c r="N8" s="75"/>
      <c r="O8" s="75"/>
      <c r="P8" s="75"/>
      <c r="Q8" s="38"/>
      <c r="R8" s="38"/>
      <c r="S8" s="38"/>
      <c r="T8" s="38"/>
      <c r="U8" s="38"/>
    </row>
    <row r="9" spans="2:21" ht="20.100000000000001" customHeight="1">
      <c r="B9" s="87"/>
      <c r="C9" s="101"/>
      <c r="D9" s="277" t="s">
        <v>40</v>
      </c>
      <c r="E9" s="277"/>
      <c r="F9" s="102"/>
      <c r="G9" s="98"/>
      <c r="H9" s="98"/>
      <c r="I9" s="98"/>
      <c r="J9" s="99"/>
      <c r="K9" s="132"/>
      <c r="L9" s="75"/>
      <c r="M9" s="75"/>
      <c r="N9" s="75"/>
      <c r="O9" s="75"/>
      <c r="P9" s="75"/>
      <c r="Q9" s="38"/>
      <c r="R9" s="38"/>
      <c r="S9" s="38"/>
      <c r="T9" s="38"/>
      <c r="U9" s="38"/>
    </row>
    <row r="10" spans="2:21" ht="20.100000000000001" customHeight="1">
      <c r="B10" s="87"/>
      <c r="C10" s="101"/>
      <c r="D10" s="103"/>
      <c r="E10" s="104" t="s">
        <v>41</v>
      </c>
      <c r="F10" s="105"/>
      <c r="G10" s="106"/>
      <c r="H10" s="287" t="s">
        <v>44</v>
      </c>
      <c r="I10" s="288"/>
      <c r="J10" s="288"/>
      <c r="K10" s="132"/>
      <c r="L10" s="75"/>
      <c r="M10" s="75"/>
      <c r="N10" s="75"/>
      <c r="O10" s="75"/>
      <c r="P10" s="75"/>
      <c r="Q10" s="38"/>
      <c r="R10" s="38"/>
      <c r="S10" s="38"/>
      <c r="T10" s="38"/>
      <c r="U10" s="38"/>
    </row>
    <row r="11" spans="2:21" ht="20.100000000000001" customHeight="1">
      <c r="B11" s="87"/>
      <c r="C11" s="101"/>
      <c r="D11" s="98"/>
      <c r="E11" s="100" t="s">
        <v>185</v>
      </c>
      <c r="F11" s="107"/>
      <c r="G11" s="275">
        <v>0</v>
      </c>
      <c r="H11" s="276"/>
      <c r="I11" s="128">
        <f>F11-0.05</f>
        <v>-0.05</v>
      </c>
      <c r="J11" s="128">
        <f>F11+0.05</f>
        <v>0.05</v>
      </c>
      <c r="K11" s="133"/>
      <c r="L11" s="75"/>
      <c r="M11" s="75"/>
      <c r="N11" s="75"/>
      <c r="O11" s="75"/>
      <c r="P11" s="75"/>
      <c r="Q11" s="38"/>
      <c r="R11" s="38"/>
      <c r="S11" s="38"/>
      <c r="T11" s="38"/>
      <c r="U11" s="38"/>
    </row>
    <row r="12" spans="2:21" ht="20.100000000000001" customHeight="1">
      <c r="B12" s="87"/>
      <c r="C12" s="108"/>
      <c r="D12" s="104"/>
      <c r="E12" s="100" t="s">
        <v>42</v>
      </c>
      <c r="F12" s="129">
        <f>IF($F$10=0,0,+INT(43560/($D$10*$F$10))*(1-F11))</f>
        <v>0</v>
      </c>
      <c r="G12" s="289">
        <f>IF($F$10=0,0,+INT(43560/($D$10*$F$10))*(1-G11))</f>
        <v>0</v>
      </c>
      <c r="H12" s="290"/>
      <c r="I12" s="130">
        <f>IF($F$10=0,0,+INT(43560/($D$10*$F$10))*(1-I11))</f>
        <v>0</v>
      </c>
      <c r="J12" s="131">
        <f>IF($F$10=0,0,+INT(43560/($D$10*$F$10))*(1-J11))</f>
        <v>0</v>
      </c>
      <c r="K12" s="134"/>
      <c r="L12" s="75"/>
      <c r="M12" s="75"/>
      <c r="N12" s="75"/>
      <c r="O12" s="75"/>
      <c r="P12" s="75"/>
      <c r="Q12" s="38"/>
      <c r="R12" s="38"/>
      <c r="S12" s="38"/>
      <c r="T12" s="38"/>
      <c r="U12" s="38"/>
    </row>
    <row r="13" spans="2:21" ht="20.100000000000001" customHeight="1" thickBot="1">
      <c r="B13" s="87"/>
      <c r="C13" s="109"/>
      <c r="D13" s="110"/>
      <c r="E13" s="111" t="s">
        <v>43</v>
      </c>
      <c r="F13" s="112">
        <f>F12*$F$8</f>
        <v>0</v>
      </c>
      <c r="G13" s="291">
        <f>G12*$F$8</f>
        <v>0</v>
      </c>
      <c r="H13" s="292"/>
      <c r="I13" s="113">
        <f>I12*$F$8</f>
        <v>0</v>
      </c>
      <c r="J13" s="114">
        <f>J12*$F$8</f>
        <v>0</v>
      </c>
      <c r="K13" s="134"/>
      <c r="L13" s="75"/>
      <c r="M13" s="75"/>
      <c r="N13" s="75"/>
      <c r="O13" s="75"/>
      <c r="P13" s="75"/>
      <c r="Q13" s="38"/>
      <c r="R13" s="38"/>
      <c r="S13" s="38"/>
      <c r="T13" s="38"/>
      <c r="U13" s="38"/>
    </row>
    <row r="14" spans="2:21" ht="20.100000000000001" customHeight="1">
      <c r="B14" s="53"/>
      <c r="C14" s="46"/>
      <c r="D14" s="46"/>
      <c r="E14" s="46"/>
      <c r="F14" s="46"/>
      <c r="G14" s="46"/>
      <c r="H14" s="46"/>
      <c r="I14" s="46"/>
      <c r="J14" s="46"/>
      <c r="K14" s="54"/>
      <c r="L14" s="75"/>
      <c r="M14" s="75"/>
      <c r="N14" s="75"/>
      <c r="O14" s="75"/>
      <c r="P14" s="75"/>
      <c r="Q14" s="38"/>
      <c r="R14" s="38"/>
      <c r="S14" s="38"/>
      <c r="T14" s="38"/>
      <c r="U14" s="38"/>
    </row>
    <row r="15" spans="2:21" ht="20.100000000000001" customHeight="1">
      <c r="B15" s="37"/>
      <c r="C15" s="37"/>
      <c r="D15" s="37"/>
      <c r="E15" s="37"/>
      <c r="F15" s="37"/>
      <c r="G15" s="37"/>
      <c r="H15" s="37"/>
      <c r="I15" s="37"/>
      <c r="J15" s="37"/>
      <c r="K15" s="37"/>
      <c r="L15" s="37"/>
      <c r="M15" s="37"/>
      <c r="N15" s="37"/>
      <c r="O15" s="37"/>
      <c r="P15" s="37"/>
      <c r="Q15" s="88" t="s">
        <v>203</v>
      </c>
    </row>
    <row r="16" spans="2:21" ht="20.100000000000001" customHeight="1">
      <c r="B16" s="55"/>
      <c r="C16" s="48"/>
      <c r="D16" s="48"/>
      <c r="E16" s="48"/>
      <c r="F16" s="48"/>
      <c r="G16" s="49"/>
      <c r="I16" s="55"/>
      <c r="J16" s="48"/>
      <c r="K16" s="48"/>
      <c r="L16" s="48"/>
      <c r="M16" s="48"/>
      <c r="N16" s="48"/>
      <c r="O16" s="49"/>
    </row>
    <row r="17" spans="2:23" ht="20.100000000000001" customHeight="1">
      <c r="B17" s="279" t="s">
        <v>103</v>
      </c>
      <c r="C17" s="280"/>
      <c r="D17" s="280"/>
      <c r="E17" s="280"/>
      <c r="F17" s="280"/>
      <c r="G17" s="281"/>
      <c r="H17" s="72"/>
      <c r="I17" s="279" t="s">
        <v>104</v>
      </c>
      <c r="J17" s="280"/>
      <c r="K17" s="280"/>
      <c r="L17" s="280"/>
      <c r="M17" s="280"/>
      <c r="N17" s="280"/>
      <c r="O17" s="281"/>
    </row>
    <row r="18" spans="2:23" ht="20.100000000000001" customHeight="1">
      <c r="B18" s="87"/>
      <c r="C18" s="37"/>
      <c r="D18" s="37"/>
      <c r="E18" s="37"/>
      <c r="F18" s="37"/>
      <c r="G18" s="52"/>
      <c r="I18" s="87"/>
      <c r="J18" s="274"/>
      <c r="K18" s="274"/>
      <c r="L18" s="37"/>
      <c r="M18" s="274"/>
      <c r="N18" s="274"/>
      <c r="O18" s="52"/>
    </row>
    <row r="19" spans="2:23" ht="20.100000000000001" customHeight="1">
      <c r="B19" s="87"/>
      <c r="C19" s="73"/>
      <c r="D19" s="73"/>
      <c r="E19" s="93" t="s">
        <v>31</v>
      </c>
      <c r="F19" s="37"/>
      <c r="G19" s="52"/>
      <c r="I19" s="87"/>
      <c r="J19" s="200"/>
      <c r="K19" s="200"/>
      <c r="L19" s="73"/>
      <c r="M19" s="200" t="s">
        <v>31</v>
      </c>
      <c r="N19" s="200"/>
      <c r="O19" s="52"/>
    </row>
    <row r="20" spans="2:23" ht="20.100000000000001" customHeight="1">
      <c r="B20" s="87"/>
      <c r="C20" s="93" t="s">
        <v>34</v>
      </c>
      <c r="D20" s="73"/>
      <c r="E20" s="93" t="s">
        <v>32</v>
      </c>
      <c r="F20" s="37"/>
      <c r="G20" s="52"/>
      <c r="I20" s="87"/>
      <c r="J20" s="200" t="s">
        <v>106</v>
      </c>
      <c r="K20" s="200"/>
      <c r="L20" s="73"/>
      <c r="M20" s="200" t="s">
        <v>105</v>
      </c>
      <c r="N20" s="200"/>
      <c r="O20" s="52"/>
    </row>
    <row r="21" spans="2:23" ht="20.100000000000001" customHeight="1">
      <c r="B21" s="87"/>
      <c r="C21" s="115" t="s">
        <v>35</v>
      </c>
      <c r="D21" s="73"/>
      <c r="E21" s="115" t="s">
        <v>33</v>
      </c>
      <c r="F21" s="37"/>
      <c r="G21" s="52"/>
      <c r="I21" s="87"/>
      <c r="J21" s="278" t="s">
        <v>35</v>
      </c>
      <c r="K21" s="278"/>
      <c r="L21" s="73"/>
      <c r="M21" s="278" t="s">
        <v>33</v>
      </c>
      <c r="N21" s="278"/>
      <c r="O21" s="52"/>
    </row>
    <row r="22" spans="2:23" ht="20.100000000000001" customHeight="1">
      <c r="B22" s="87"/>
      <c r="C22" s="93" t="s">
        <v>0</v>
      </c>
      <c r="D22" s="93"/>
      <c r="E22" s="93">
        <v>544</v>
      </c>
      <c r="F22" s="37"/>
      <c r="G22" s="52"/>
      <c r="I22" s="87"/>
      <c r="J22" s="200" t="s">
        <v>112</v>
      </c>
      <c r="K22" s="200"/>
      <c r="L22" s="93"/>
      <c r="M22" s="200">
        <v>41</v>
      </c>
      <c r="N22" s="200"/>
      <c r="O22" s="52"/>
    </row>
    <row r="23" spans="2:23" ht="20.100000000000001" customHeight="1">
      <c r="B23" s="87"/>
      <c r="C23" s="93" t="s">
        <v>1</v>
      </c>
      <c r="D23" s="93"/>
      <c r="E23" s="93">
        <v>680</v>
      </c>
      <c r="F23" s="37"/>
      <c r="G23" s="52"/>
      <c r="I23" s="87"/>
      <c r="J23" s="200" t="s">
        <v>111</v>
      </c>
      <c r="K23" s="200"/>
      <c r="L23" s="93"/>
      <c r="M23" s="200">
        <v>72</v>
      </c>
      <c r="N23" s="200"/>
      <c r="O23" s="52"/>
    </row>
    <row r="24" spans="2:23" ht="20.100000000000001" customHeight="1">
      <c r="B24" s="87"/>
      <c r="C24" s="93" t="s">
        <v>2</v>
      </c>
      <c r="D24" s="93"/>
      <c r="E24" s="93">
        <v>726</v>
      </c>
      <c r="F24" s="37"/>
      <c r="G24" s="52"/>
      <c r="I24" s="87"/>
      <c r="J24" s="200" t="s">
        <v>110</v>
      </c>
      <c r="K24" s="200"/>
      <c r="L24" s="93"/>
      <c r="M24" s="200">
        <v>96</v>
      </c>
      <c r="N24" s="200"/>
      <c r="O24" s="52"/>
    </row>
    <row r="25" spans="2:23" ht="20.100000000000001" customHeight="1">
      <c r="B25" s="87"/>
      <c r="C25" s="93" t="s">
        <v>3</v>
      </c>
      <c r="D25" s="93"/>
      <c r="E25" s="93">
        <v>871</v>
      </c>
      <c r="F25" s="37"/>
      <c r="G25" s="52"/>
      <c r="I25" s="87"/>
      <c r="J25" s="200" t="s">
        <v>109</v>
      </c>
      <c r="K25" s="200"/>
      <c r="L25" s="93"/>
      <c r="M25" s="200">
        <v>145</v>
      </c>
      <c r="N25" s="200"/>
      <c r="O25" s="52"/>
    </row>
    <row r="26" spans="2:23" ht="20.100000000000001" customHeight="1">
      <c r="B26" s="87"/>
      <c r="C26" s="93" t="s">
        <v>4</v>
      </c>
      <c r="D26" s="93"/>
      <c r="E26" s="93">
        <v>907</v>
      </c>
      <c r="F26" s="37"/>
      <c r="G26" s="52"/>
      <c r="I26" s="87"/>
      <c r="J26" s="200" t="s">
        <v>113</v>
      </c>
      <c r="K26" s="200"/>
      <c r="L26" s="93"/>
      <c r="M26" s="200">
        <v>193</v>
      </c>
      <c r="N26" s="200"/>
      <c r="O26" s="52"/>
    </row>
    <row r="27" spans="2:23" ht="20.100000000000001" customHeight="1">
      <c r="B27" s="87"/>
      <c r="C27" s="93" t="s">
        <v>5</v>
      </c>
      <c r="D27" s="93"/>
      <c r="E27" s="93">
        <v>1089</v>
      </c>
      <c r="F27" s="37"/>
      <c r="G27" s="52"/>
      <c r="I27" s="87"/>
      <c r="J27" s="200" t="s">
        <v>108</v>
      </c>
      <c r="K27" s="200"/>
      <c r="L27" s="93"/>
      <c r="M27" s="200">
        <v>242</v>
      </c>
      <c r="N27" s="200"/>
      <c r="O27" s="52"/>
    </row>
    <row r="28" spans="2:23" ht="20.100000000000001" customHeight="1">
      <c r="B28" s="87"/>
      <c r="C28" s="93" t="s">
        <v>6</v>
      </c>
      <c r="D28" s="93"/>
      <c r="E28" s="93">
        <v>1206</v>
      </c>
      <c r="F28" s="37"/>
      <c r="G28" s="52"/>
      <c r="I28" s="87"/>
      <c r="J28" s="200" t="s">
        <v>107</v>
      </c>
      <c r="K28" s="200"/>
      <c r="L28" s="93"/>
      <c r="M28" s="200">
        <v>363</v>
      </c>
      <c r="N28" s="200"/>
      <c r="O28" s="52"/>
      <c r="W28" s="25"/>
    </row>
    <row r="29" spans="2:23" ht="20.100000000000001" customHeight="1">
      <c r="B29" s="53"/>
      <c r="C29" s="56"/>
      <c r="D29" s="56"/>
      <c r="E29" s="56"/>
      <c r="F29" s="46"/>
      <c r="G29" s="54"/>
      <c r="I29" s="53"/>
      <c r="J29" s="56"/>
      <c r="K29" s="56"/>
      <c r="L29" s="56"/>
      <c r="M29" s="56"/>
      <c r="N29" s="46"/>
      <c r="O29" s="54"/>
    </row>
    <row r="30" spans="2:23" ht="20.100000000000001" customHeight="1">
      <c r="B30" s="37"/>
      <c r="C30" s="84"/>
      <c r="D30" s="84"/>
      <c r="E30" s="84"/>
      <c r="F30" s="37"/>
      <c r="G30" s="37"/>
      <c r="I30" s="37"/>
      <c r="J30" s="84"/>
      <c r="K30" s="84"/>
      <c r="L30" s="84"/>
      <c r="M30" s="84"/>
      <c r="N30" s="37"/>
      <c r="O30" s="37"/>
    </row>
    <row r="31" spans="2:23" ht="20.100000000000001" customHeight="1">
      <c r="B31" s="55"/>
      <c r="C31" s="86"/>
      <c r="D31" s="86"/>
      <c r="E31" s="86"/>
      <c r="F31" s="48"/>
      <c r="G31" s="48"/>
      <c r="H31" s="48"/>
      <c r="I31" s="48"/>
      <c r="J31" s="57"/>
      <c r="K31" s="84"/>
      <c r="L31" s="84"/>
      <c r="M31" s="84"/>
      <c r="N31" s="37"/>
      <c r="O31" s="37"/>
    </row>
    <row r="32" spans="2:23" ht="20.100000000000001" customHeight="1">
      <c r="B32" s="87"/>
      <c r="C32" s="280" t="s">
        <v>152</v>
      </c>
      <c r="D32" s="280"/>
      <c r="E32" s="280"/>
      <c r="F32" s="136"/>
      <c r="G32" s="37"/>
      <c r="H32" s="37"/>
      <c r="I32" s="37"/>
      <c r="J32" s="58"/>
      <c r="K32" s="84"/>
      <c r="L32" s="84"/>
      <c r="M32" s="84"/>
      <c r="N32" s="37"/>
      <c r="O32" s="37"/>
      <c r="Q32" s="88" t="s">
        <v>203</v>
      </c>
    </row>
    <row r="33" spans="2:16" ht="20.100000000000001" customHeight="1">
      <c r="B33" s="87"/>
      <c r="C33" s="85"/>
      <c r="D33" s="85"/>
      <c r="E33" s="85"/>
      <c r="F33" s="85"/>
      <c r="G33" s="37"/>
      <c r="H33" s="37"/>
      <c r="I33" s="37"/>
      <c r="J33" s="58"/>
      <c r="K33" s="84"/>
      <c r="L33" s="84"/>
      <c r="M33" s="84"/>
      <c r="N33" s="37"/>
      <c r="O33" s="37"/>
    </row>
    <row r="34" spans="2:16" ht="20.100000000000001" customHeight="1">
      <c r="B34" s="87"/>
      <c r="C34" s="200" t="s">
        <v>158</v>
      </c>
      <c r="D34" s="200"/>
      <c r="E34" s="200"/>
      <c r="F34" s="116"/>
      <c r="G34" s="73"/>
      <c r="H34" s="73"/>
      <c r="I34" s="73"/>
      <c r="J34" s="58"/>
      <c r="K34" s="84"/>
      <c r="L34" s="84"/>
      <c r="M34" s="84"/>
      <c r="N34" s="37"/>
      <c r="O34" s="37"/>
    </row>
    <row r="35" spans="2:16" ht="20.100000000000001" customHeight="1">
      <c r="B35" s="87"/>
      <c r="C35" s="117"/>
      <c r="D35" s="93" t="s">
        <v>159</v>
      </c>
      <c r="E35" s="117"/>
      <c r="F35" s="118" t="s">
        <v>16</v>
      </c>
      <c r="G35" s="282">
        <f>C35*E35</f>
        <v>0</v>
      </c>
      <c r="H35" s="283"/>
      <c r="I35" s="284"/>
      <c r="J35" s="58"/>
      <c r="K35" s="84"/>
      <c r="L35" s="84"/>
      <c r="M35" s="84"/>
      <c r="N35" s="37"/>
      <c r="O35" s="37"/>
    </row>
    <row r="36" spans="2:16" ht="20.100000000000001" customHeight="1">
      <c r="B36" s="87"/>
      <c r="C36" s="93" t="s">
        <v>156</v>
      </c>
      <c r="D36" s="93"/>
      <c r="E36" s="93" t="s">
        <v>157</v>
      </c>
      <c r="F36" s="116"/>
      <c r="G36" s="285" t="s">
        <v>154</v>
      </c>
      <c r="H36" s="285"/>
      <c r="I36" s="285"/>
      <c r="J36" s="58"/>
      <c r="K36" s="84"/>
      <c r="L36" s="84"/>
      <c r="M36" s="84"/>
      <c r="N36" s="37"/>
      <c r="O36" s="37"/>
    </row>
    <row r="37" spans="2:16" ht="20.100000000000001" customHeight="1">
      <c r="B37" s="87"/>
      <c r="C37" s="116"/>
      <c r="D37" s="116"/>
      <c r="E37" s="116"/>
      <c r="F37" s="116"/>
      <c r="G37" s="73"/>
      <c r="H37" s="73"/>
      <c r="I37" s="73"/>
      <c r="J37" s="58"/>
      <c r="K37" s="84"/>
      <c r="L37" s="84"/>
      <c r="M37" s="84"/>
      <c r="N37" s="37"/>
      <c r="O37" s="37"/>
    </row>
    <row r="38" spans="2:16" ht="20.100000000000001" customHeight="1">
      <c r="B38" s="87"/>
      <c r="C38" s="200" t="s">
        <v>153</v>
      </c>
      <c r="D38" s="200"/>
      <c r="E38" s="200"/>
      <c r="F38" s="116"/>
      <c r="G38" s="73"/>
      <c r="H38" s="73"/>
      <c r="I38" s="73"/>
      <c r="J38" s="58"/>
      <c r="K38" s="84"/>
      <c r="L38" s="84"/>
      <c r="M38" s="84"/>
      <c r="N38" s="37"/>
      <c r="O38" s="37"/>
    </row>
    <row r="39" spans="2:16" ht="20.100000000000001" customHeight="1">
      <c r="B39" s="87"/>
      <c r="C39" s="117"/>
      <c r="D39" s="118" t="s">
        <v>16</v>
      </c>
      <c r="E39" s="119">
        <f>C39/43560</f>
        <v>0</v>
      </c>
      <c r="F39" s="116"/>
      <c r="G39" s="73"/>
      <c r="H39" s="73"/>
      <c r="I39" s="73"/>
      <c r="J39" s="58"/>
      <c r="K39" s="84"/>
      <c r="L39" s="84"/>
      <c r="M39" s="84"/>
      <c r="N39" s="37"/>
      <c r="O39" s="37"/>
    </row>
    <row r="40" spans="2:16" ht="20.100000000000001" customHeight="1">
      <c r="B40" s="87"/>
      <c r="C40" s="119">
        <f>E40*43560</f>
        <v>0</v>
      </c>
      <c r="D40" s="118" t="s">
        <v>16</v>
      </c>
      <c r="E40" s="117"/>
      <c r="F40" s="116"/>
      <c r="G40" s="73"/>
      <c r="H40" s="73"/>
      <c r="I40" s="73"/>
      <c r="J40" s="58"/>
      <c r="K40" s="84"/>
      <c r="L40" s="84"/>
      <c r="M40" s="84"/>
      <c r="N40" s="37"/>
      <c r="O40" s="37"/>
    </row>
    <row r="41" spans="2:16" ht="20.100000000000001" customHeight="1">
      <c r="B41" s="87"/>
      <c r="C41" s="93" t="s">
        <v>154</v>
      </c>
      <c r="D41" s="93"/>
      <c r="E41" s="93" t="s">
        <v>155</v>
      </c>
      <c r="F41" s="73"/>
      <c r="G41" s="73"/>
      <c r="H41" s="73"/>
      <c r="I41" s="73"/>
      <c r="J41" s="58"/>
      <c r="K41" s="84"/>
      <c r="L41" s="84"/>
      <c r="M41" s="84"/>
      <c r="N41" s="37"/>
      <c r="O41" s="37"/>
    </row>
    <row r="42" spans="2:16" ht="20.100000000000001" customHeight="1">
      <c r="B42" s="53"/>
      <c r="C42" s="56"/>
      <c r="D42" s="56"/>
      <c r="E42" s="56"/>
      <c r="F42" s="46"/>
      <c r="G42" s="46"/>
      <c r="H42" s="46"/>
      <c r="I42" s="46"/>
      <c r="J42" s="60"/>
      <c r="K42" s="84"/>
      <c r="L42" s="84"/>
      <c r="M42" s="84"/>
      <c r="N42" s="37"/>
      <c r="O42" s="37"/>
    </row>
    <row r="43" spans="2:16" ht="20.100000000000001" customHeight="1">
      <c r="B43" s="37"/>
      <c r="C43" s="82"/>
      <c r="D43" s="82"/>
      <c r="E43" s="82"/>
    </row>
    <row r="44" spans="2:16" ht="20.100000000000001" customHeight="1">
      <c r="B44" s="55"/>
      <c r="C44" s="86"/>
      <c r="D44" s="86"/>
      <c r="E44" s="86"/>
      <c r="F44" s="48"/>
      <c r="G44" s="87"/>
      <c r="H44" s="37"/>
      <c r="I44" s="37"/>
      <c r="J44" s="37"/>
      <c r="K44" s="37"/>
      <c r="L44" s="37"/>
      <c r="M44" s="37"/>
      <c r="N44" s="89"/>
      <c r="O44" s="89"/>
      <c r="P44" s="75"/>
    </row>
    <row r="45" spans="2:16" ht="20.100000000000001" customHeight="1">
      <c r="B45" s="87"/>
      <c r="C45" s="280" t="s">
        <v>28</v>
      </c>
      <c r="D45" s="280"/>
      <c r="E45" s="280"/>
      <c r="F45" s="37"/>
      <c r="G45" s="87"/>
      <c r="H45" s="37"/>
      <c r="I45" s="37"/>
      <c r="J45" s="37"/>
      <c r="K45" s="37"/>
      <c r="L45" s="37"/>
      <c r="M45" s="37"/>
      <c r="N45" s="89"/>
      <c r="O45" s="89"/>
      <c r="P45" s="75"/>
    </row>
    <row r="46" spans="2:16" ht="20.100000000000001" customHeight="1">
      <c r="B46" s="87"/>
      <c r="C46" s="89"/>
      <c r="D46" s="89"/>
      <c r="E46" s="89"/>
      <c r="F46" s="37"/>
      <c r="G46" s="87"/>
      <c r="H46" s="37"/>
      <c r="I46" s="37"/>
      <c r="J46" s="37"/>
      <c r="K46" s="37"/>
      <c r="L46" s="37"/>
      <c r="M46" s="37"/>
      <c r="N46" s="89"/>
      <c r="O46" s="89"/>
      <c r="P46" s="75"/>
    </row>
    <row r="47" spans="2:16" ht="20.100000000000001" customHeight="1">
      <c r="B47" s="87"/>
      <c r="C47" s="200" t="s">
        <v>45</v>
      </c>
      <c r="D47" s="200"/>
      <c r="E47" s="200"/>
      <c r="F47" s="37"/>
      <c r="G47" s="87"/>
      <c r="H47" s="37"/>
      <c r="I47" s="37"/>
      <c r="J47" s="89"/>
      <c r="K47" s="89"/>
      <c r="L47" s="89"/>
      <c r="M47" s="89"/>
      <c r="N47" s="89"/>
      <c r="O47" s="89"/>
      <c r="P47" s="75"/>
    </row>
    <row r="48" spans="2:16" ht="20.100000000000001" customHeight="1">
      <c r="B48" s="87"/>
      <c r="C48" s="117"/>
      <c r="D48" s="118" t="s">
        <v>16</v>
      </c>
      <c r="E48" s="119">
        <f>C48*T79</f>
        <v>0</v>
      </c>
      <c r="F48" s="59"/>
      <c r="G48" s="87"/>
      <c r="H48" s="37"/>
      <c r="I48" s="37"/>
      <c r="J48" s="89"/>
      <c r="K48" s="89" t="s">
        <v>23</v>
      </c>
      <c r="L48" s="89"/>
      <c r="M48" s="89"/>
      <c r="N48" s="89"/>
      <c r="O48" s="89"/>
      <c r="P48" s="75"/>
    </row>
    <row r="49" spans="2:17" ht="20.100000000000001" customHeight="1">
      <c r="B49" s="87"/>
      <c r="C49" s="119">
        <f>E49/T79</f>
        <v>0</v>
      </c>
      <c r="D49" s="118" t="s">
        <v>16</v>
      </c>
      <c r="E49" s="120"/>
      <c r="F49" s="59"/>
      <c r="G49" s="87"/>
      <c r="H49" s="37"/>
      <c r="I49" s="37"/>
      <c r="J49" s="89"/>
      <c r="K49" s="89"/>
      <c r="L49" s="89"/>
      <c r="M49" s="89"/>
      <c r="N49" s="89"/>
      <c r="O49" s="89"/>
      <c r="P49" s="75"/>
    </row>
    <row r="50" spans="2:17" ht="20.100000000000001" customHeight="1">
      <c r="B50" s="87"/>
      <c r="C50" s="93" t="s">
        <v>49</v>
      </c>
      <c r="D50" s="73"/>
      <c r="E50" s="93" t="s">
        <v>48</v>
      </c>
      <c r="F50" s="37"/>
      <c r="G50" s="87"/>
      <c r="H50" s="37"/>
      <c r="I50" s="37"/>
      <c r="J50" s="89"/>
      <c r="K50" s="89"/>
      <c r="L50" s="89"/>
      <c r="M50" s="89"/>
      <c r="N50" s="89"/>
      <c r="O50" s="89"/>
      <c r="P50" s="75"/>
    </row>
    <row r="51" spans="2:17" ht="20.100000000000001" customHeight="1">
      <c r="B51" s="87"/>
      <c r="C51" s="93"/>
      <c r="D51" s="73"/>
      <c r="E51" s="93"/>
      <c r="F51" s="37"/>
      <c r="G51" s="87"/>
      <c r="H51" s="37"/>
      <c r="I51" s="37"/>
      <c r="J51" s="89"/>
      <c r="K51" s="89"/>
      <c r="L51" s="89"/>
      <c r="M51" s="89"/>
      <c r="N51" s="89"/>
      <c r="O51" s="89"/>
      <c r="P51" s="75"/>
    </row>
    <row r="52" spans="2:17" ht="20.100000000000001" customHeight="1">
      <c r="B52" s="87"/>
      <c r="C52" s="200" t="s">
        <v>160</v>
      </c>
      <c r="D52" s="200"/>
      <c r="E52" s="200"/>
      <c r="F52" s="37"/>
      <c r="G52" s="87"/>
      <c r="H52" s="37"/>
      <c r="I52" s="37"/>
      <c r="J52" s="89"/>
      <c r="K52" s="89"/>
      <c r="L52" s="89"/>
      <c r="M52" s="89"/>
      <c r="N52" s="89"/>
      <c r="O52" s="89"/>
      <c r="P52" s="75"/>
      <c r="Q52" s="88" t="s">
        <v>203</v>
      </c>
    </row>
    <row r="53" spans="2:17" ht="20.100000000000001" customHeight="1">
      <c r="B53" s="87"/>
      <c r="C53" s="117"/>
      <c r="D53" s="118" t="s">
        <v>16</v>
      </c>
      <c r="E53" s="119">
        <f>C53*T82</f>
        <v>0</v>
      </c>
      <c r="F53" s="37"/>
      <c r="G53" s="87"/>
      <c r="H53" s="37"/>
      <c r="I53" s="37"/>
      <c r="J53" s="89"/>
      <c r="K53" s="89"/>
      <c r="L53" s="89"/>
      <c r="M53" s="89"/>
      <c r="N53" s="89"/>
      <c r="O53" s="89"/>
      <c r="P53" s="75"/>
    </row>
    <row r="54" spans="2:17" ht="20.100000000000001" customHeight="1">
      <c r="B54" s="87"/>
      <c r="C54" s="119">
        <f>E54/T82</f>
        <v>0</v>
      </c>
      <c r="D54" s="121" t="s">
        <v>16</v>
      </c>
      <c r="E54" s="120"/>
      <c r="F54" s="37"/>
      <c r="G54" s="87"/>
      <c r="H54" s="37"/>
      <c r="I54" s="37"/>
      <c r="J54" s="89"/>
      <c r="K54" s="89"/>
      <c r="L54" s="89"/>
      <c r="M54" s="89"/>
      <c r="N54" s="89"/>
      <c r="O54" s="89"/>
      <c r="P54" s="75"/>
    </row>
    <row r="55" spans="2:17" ht="20.100000000000001" customHeight="1">
      <c r="B55" s="87"/>
      <c r="C55" s="93" t="s">
        <v>167</v>
      </c>
      <c r="D55" s="73"/>
      <c r="E55" s="93" t="s">
        <v>48</v>
      </c>
      <c r="F55" s="37"/>
      <c r="G55" s="87"/>
      <c r="H55" s="37"/>
      <c r="I55" s="37"/>
      <c r="J55" s="89"/>
      <c r="K55" s="89"/>
      <c r="L55" s="89"/>
      <c r="M55" s="89"/>
      <c r="N55" s="89"/>
      <c r="O55" s="89"/>
      <c r="P55" s="75"/>
    </row>
    <row r="56" spans="2:17" ht="20.100000000000001" customHeight="1">
      <c r="B56" s="87"/>
      <c r="C56" s="93"/>
      <c r="D56" s="73"/>
      <c r="E56" s="93"/>
      <c r="F56" s="37"/>
      <c r="G56" s="87"/>
      <c r="H56" s="37"/>
      <c r="I56" s="37"/>
      <c r="J56" s="89"/>
      <c r="K56" s="89"/>
      <c r="L56" s="89"/>
      <c r="M56" s="89"/>
      <c r="N56" s="89"/>
      <c r="O56" s="89"/>
      <c r="P56" s="75"/>
    </row>
    <row r="57" spans="2:17" ht="20.100000000000001" customHeight="1">
      <c r="B57" s="87"/>
      <c r="C57" s="200" t="s">
        <v>161</v>
      </c>
      <c r="D57" s="200"/>
      <c r="E57" s="200"/>
      <c r="F57" s="37"/>
      <c r="G57" s="87"/>
      <c r="H57" s="37"/>
      <c r="I57" s="37"/>
      <c r="J57" s="89"/>
      <c r="K57" s="89"/>
      <c r="L57" s="89"/>
      <c r="M57" s="89"/>
      <c r="N57" s="89"/>
      <c r="O57" s="89"/>
      <c r="P57" s="75"/>
    </row>
    <row r="58" spans="2:17" ht="20.100000000000001" customHeight="1">
      <c r="B58" s="87"/>
      <c r="C58" s="117"/>
      <c r="D58" s="118" t="s">
        <v>16</v>
      </c>
      <c r="E58" s="119">
        <f>C58*T85</f>
        <v>0</v>
      </c>
      <c r="F58" s="37"/>
      <c r="G58" s="87"/>
      <c r="H58" s="37"/>
      <c r="I58" s="37"/>
      <c r="J58" s="89"/>
      <c r="K58" s="89"/>
      <c r="L58" s="89"/>
      <c r="M58" s="89"/>
      <c r="N58" s="89"/>
      <c r="O58" s="89"/>
      <c r="P58" s="75"/>
    </row>
    <row r="59" spans="2:17" ht="20.100000000000001" customHeight="1">
      <c r="B59" s="87"/>
      <c r="C59" s="119">
        <f>E59/T85</f>
        <v>0</v>
      </c>
      <c r="D59" s="121" t="s">
        <v>16</v>
      </c>
      <c r="E59" s="120"/>
      <c r="F59" s="37"/>
      <c r="G59" s="87"/>
      <c r="H59" s="37"/>
      <c r="I59" s="37"/>
      <c r="J59" s="89"/>
      <c r="K59" s="89"/>
      <c r="L59" s="89"/>
      <c r="M59" s="89"/>
      <c r="N59" s="89"/>
      <c r="O59" s="89"/>
      <c r="P59" s="75"/>
    </row>
    <row r="60" spans="2:17" ht="20.100000000000001" customHeight="1">
      <c r="B60" s="87"/>
      <c r="C60" s="93" t="s">
        <v>168</v>
      </c>
      <c r="D60" s="73"/>
      <c r="E60" s="93" t="s">
        <v>48</v>
      </c>
      <c r="F60" s="37"/>
      <c r="G60" s="87"/>
      <c r="H60" s="37"/>
      <c r="I60" s="37"/>
      <c r="J60" s="89"/>
      <c r="K60" s="89"/>
      <c r="L60" s="89"/>
      <c r="M60" s="89"/>
      <c r="N60" s="89"/>
      <c r="O60" s="89"/>
      <c r="P60" s="75"/>
    </row>
    <row r="61" spans="2:17" ht="20.100000000000001" customHeight="1">
      <c r="B61" s="87"/>
      <c r="C61" s="93"/>
      <c r="D61" s="73"/>
      <c r="E61" s="93"/>
      <c r="F61" s="37"/>
      <c r="G61" s="87"/>
      <c r="H61" s="37"/>
      <c r="I61" s="37"/>
      <c r="J61" s="89"/>
      <c r="K61" s="89"/>
      <c r="L61" s="89"/>
      <c r="M61" s="89"/>
      <c r="N61" s="89"/>
      <c r="O61" s="89"/>
      <c r="P61" s="75"/>
    </row>
    <row r="62" spans="2:17" ht="20.100000000000001" customHeight="1">
      <c r="B62" s="87"/>
      <c r="C62" s="200" t="s">
        <v>46</v>
      </c>
      <c r="D62" s="200"/>
      <c r="E62" s="200"/>
      <c r="F62" s="37"/>
      <c r="G62" s="87"/>
      <c r="H62" s="37"/>
      <c r="I62" s="37"/>
      <c r="J62" s="89"/>
      <c r="K62" s="89"/>
      <c r="L62" s="89"/>
      <c r="M62" s="89"/>
      <c r="N62" s="89"/>
      <c r="O62" s="89"/>
      <c r="P62" s="75"/>
    </row>
    <row r="63" spans="2:17" ht="20.100000000000001" customHeight="1">
      <c r="B63" s="87"/>
      <c r="C63" s="117"/>
      <c r="D63" s="118" t="s">
        <v>16</v>
      </c>
      <c r="E63" s="119">
        <f>C63*T88</f>
        <v>0</v>
      </c>
      <c r="F63" s="59"/>
      <c r="G63" s="50"/>
      <c r="H63" s="89"/>
      <c r="I63" s="89"/>
      <c r="J63" s="89"/>
      <c r="K63" s="89"/>
      <c r="L63" s="89"/>
      <c r="M63" s="89"/>
      <c r="N63" s="89"/>
      <c r="O63" s="89"/>
      <c r="P63" s="75"/>
    </row>
    <row r="64" spans="2:17" ht="20.100000000000001" customHeight="1">
      <c r="B64" s="87"/>
      <c r="C64" s="119">
        <f>E64/T88</f>
        <v>0</v>
      </c>
      <c r="D64" s="121" t="s">
        <v>16</v>
      </c>
      <c r="E64" s="120"/>
      <c r="F64" s="59"/>
      <c r="G64" s="50"/>
      <c r="H64" s="89"/>
      <c r="I64" s="89"/>
      <c r="J64" s="89"/>
      <c r="K64" s="89"/>
      <c r="L64" s="89"/>
      <c r="M64" s="89"/>
      <c r="N64" s="89"/>
      <c r="O64" s="89"/>
      <c r="P64" s="75"/>
      <c r="Q64" s="88" t="s">
        <v>203</v>
      </c>
    </row>
    <row r="65" spans="2:20" ht="20.100000000000001" customHeight="1">
      <c r="B65" s="87"/>
      <c r="C65" s="93" t="s">
        <v>169</v>
      </c>
      <c r="D65" s="73"/>
      <c r="E65" s="93" t="s">
        <v>48</v>
      </c>
      <c r="F65" s="37"/>
      <c r="G65" s="50"/>
      <c r="H65" s="89"/>
      <c r="I65" s="89"/>
      <c r="J65" s="89"/>
      <c r="K65" s="89"/>
      <c r="L65" s="89"/>
      <c r="M65" s="89"/>
      <c r="N65" s="89"/>
      <c r="O65" s="89"/>
      <c r="P65" s="75"/>
    </row>
    <row r="66" spans="2:20" ht="20.100000000000001" customHeight="1">
      <c r="B66" s="87"/>
      <c r="C66" s="93"/>
      <c r="D66" s="73"/>
      <c r="E66" s="93"/>
      <c r="F66" s="37"/>
      <c r="G66" s="50"/>
      <c r="H66" s="89"/>
      <c r="I66" s="89"/>
      <c r="J66" s="89"/>
      <c r="K66" s="89"/>
      <c r="L66" s="89"/>
      <c r="M66" s="89"/>
      <c r="N66" s="89"/>
      <c r="O66" s="89"/>
      <c r="P66" s="75"/>
    </row>
    <row r="67" spans="2:20" ht="20.100000000000001" customHeight="1">
      <c r="B67" s="87"/>
      <c r="C67" s="200" t="s">
        <v>162</v>
      </c>
      <c r="D67" s="200"/>
      <c r="E67" s="200"/>
      <c r="F67" s="37"/>
      <c r="G67" s="50"/>
      <c r="H67" s="89"/>
      <c r="I67" s="89"/>
      <c r="J67" s="89"/>
      <c r="K67" s="89"/>
      <c r="L67" s="89"/>
      <c r="M67" s="89"/>
      <c r="N67" s="89"/>
      <c r="O67" s="89"/>
      <c r="P67" s="75"/>
    </row>
    <row r="68" spans="2:20" ht="20.100000000000001" customHeight="1">
      <c r="B68" s="87"/>
      <c r="C68" s="117"/>
      <c r="D68" s="118" t="s">
        <v>16</v>
      </c>
      <c r="E68" s="119">
        <f>C68*S79</f>
        <v>0</v>
      </c>
      <c r="F68" s="37"/>
      <c r="G68" s="50"/>
      <c r="H68" s="89"/>
      <c r="I68" s="89"/>
      <c r="J68" s="89"/>
      <c r="K68" s="89"/>
      <c r="L68" s="89"/>
      <c r="M68" s="89"/>
      <c r="N68" s="89"/>
      <c r="O68" s="89"/>
      <c r="P68" s="75"/>
    </row>
    <row r="69" spans="2:20" ht="20.100000000000001" customHeight="1">
      <c r="B69" s="87"/>
      <c r="C69" s="119">
        <f>E69/S79</f>
        <v>0</v>
      </c>
      <c r="D69" s="121" t="s">
        <v>16</v>
      </c>
      <c r="E69" s="120"/>
      <c r="F69" s="37"/>
      <c r="G69" s="50"/>
      <c r="H69" s="89"/>
      <c r="I69" s="89"/>
      <c r="J69" s="89"/>
      <c r="K69" s="89"/>
      <c r="L69" s="89"/>
      <c r="M69" s="89"/>
      <c r="N69" s="89"/>
      <c r="O69" s="89"/>
      <c r="P69" s="75"/>
    </row>
    <row r="70" spans="2:20" ht="20.100000000000001" customHeight="1">
      <c r="B70" s="87"/>
      <c r="C70" s="93" t="s">
        <v>48</v>
      </c>
      <c r="D70" s="73"/>
      <c r="E70" s="93" t="s">
        <v>47</v>
      </c>
      <c r="F70" s="37"/>
      <c r="G70" s="50"/>
      <c r="H70" s="89"/>
      <c r="I70" s="89"/>
      <c r="J70" s="89"/>
      <c r="K70" s="89"/>
      <c r="L70" s="89"/>
      <c r="M70" s="89"/>
      <c r="N70" s="89"/>
      <c r="O70" s="89"/>
      <c r="P70" s="75"/>
    </row>
    <row r="71" spans="2:20" ht="20.100000000000001" customHeight="1">
      <c r="B71" s="53"/>
      <c r="C71" s="56"/>
      <c r="D71" s="46"/>
      <c r="E71" s="56"/>
      <c r="F71" s="46"/>
      <c r="G71" s="87"/>
      <c r="H71" s="37"/>
      <c r="I71" s="37"/>
      <c r="J71" s="37"/>
      <c r="K71" s="37"/>
      <c r="L71" s="37"/>
      <c r="M71" s="37"/>
      <c r="N71" s="89"/>
      <c r="O71" s="89"/>
      <c r="P71" s="75"/>
    </row>
    <row r="72" spans="2:20" ht="20.100000000000001" customHeight="1">
      <c r="B72" s="37"/>
      <c r="C72" s="82"/>
      <c r="E72" s="82"/>
    </row>
    <row r="73" spans="2:20" ht="20.100000000000001" customHeight="1">
      <c r="B73" s="55"/>
      <c r="C73" s="48"/>
      <c r="D73" s="48"/>
      <c r="E73" s="48"/>
      <c r="F73" s="48"/>
      <c r="G73" s="48"/>
      <c r="H73" s="87"/>
      <c r="I73" s="37"/>
    </row>
    <row r="74" spans="2:20" ht="20.100000000000001" customHeight="1">
      <c r="B74" s="87"/>
      <c r="C74" s="280" t="s">
        <v>29</v>
      </c>
      <c r="D74" s="280"/>
      <c r="E74" s="280"/>
      <c r="F74" s="280"/>
      <c r="G74" s="37"/>
      <c r="H74" s="87"/>
      <c r="I74" s="37"/>
    </row>
    <row r="75" spans="2:20" ht="20.100000000000001" customHeight="1">
      <c r="B75" s="87"/>
      <c r="C75" s="200" t="s">
        <v>50</v>
      </c>
      <c r="D75" s="200"/>
      <c r="E75" s="200"/>
      <c r="F75" s="200"/>
      <c r="G75" s="37"/>
      <c r="H75" s="87"/>
      <c r="I75" s="37"/>
    </row>
    <row r="76" spans="2:20" ht="20.100000000000001" customHeight="1">
      <c r="B76" s="87"/>
      <c r="C76" s="73"/>
      <c r="D76" s="73"/>
      <c r="E76" s="73"/>
      <c r="F76" s="73"/>
      <c r="G76" s="37"/>
      <c r="H76" s="87"/>
      <c r="I76" s="37"/>
    </row>
    <row r="77" spans="2:20" ht="20.100000000000001" customHeight="1">
      <c r="B77" s="87"/>
      <c r="C77" s="73" t="s">
        <v>51</v>
      </c>
      <c r="D77" s="73"/>
      <c r="E77" s="73"/>
      <c r="F77" s="117"/>
      <c r="G77" s="44"/>
      <c r="H77" s="87"/>
      <c r="I77" s="37"/>
      <c r="Q77" s="165" t="s">
        <v>202</v>
      </c>
    </row>
    <row r="78" spans="2:20" ht="20.100000000000001" customHeight="1">
      <c r="B78" s="87"/>
      <c r="C78" s="73"/>
      <c r="D78" s="73"/>
      <c r="E78" s="73"/>
      <c r="F78" s="73"/>
      <c r="G78" s="37"/>
      <c r="H78" s="87"/>
      <c r="I78" s="37"/>
      <c r="Q78" s="88" t="s">
        <v>24</v>
      </c>
      <c r="R78" s="88" t="s">
        <v>15</v>
      </c>
      <c r="S78" s="88" t="s">
        <v>25</v>
      </c>
      <c r="T78" s="88" t="s">
        <v>163</v>
      </c>
    </row>
    <row r="79" spans="2:20" ht="20.100000000000001" customHeight="1">
      <c r="B79" s="87"/>
      <c r="C79" s="122" t="s">
        <v>68</v>
      </c>
      <c r="D79" s="73"/>
      <c r="E79" s="123" t="s">
        <v>67</v>
      </c>
      <c r="F79" s="73"/>
      <c r="G79" s="51"/>
      <c r="H79" s="61"/>
      <c r="I79" s="37"/>
      <c r="J79" s="62"/>
      <c r="K79" s="62"/>
      <c r="Q79" s="62" t="s">
        <v>7</v>
      </c>
      <c r="R79" s="88">
        <v>0.16666700000000001</v>
      </c>
      <c r="S79" s="88">
        <v>29.573499999999999</v>
      </c>
      <c r="T79" s="88">
        <v>128</v>
      </c>
    </row>
    <row r="80" spans="2:20" ht="20.100000000000001" customHeight="1">
      <c r="B80" s="87"/>
      <c r="C80" s="124" t="s">
        <v>52</v>
      </c>
      <c r="D80" s="73"/>
      <c r="E80" s="125">
        <f>F77/Q80</f>
        <v>0</v>
      </c>
      <c r="F80" s="126"/>
      <c r="G80" s="64"/>
      <c r="H80" s="65"/>
      <c r="I80" s="63"/>
      <c r="J80" s="66"/>
      <c r="K80" s="66"/>
      <c r="Q80" s="66">
        <f>R79*R80</f>
        <v>2.0833375000000001E-2</v>
      </c>
      <c r="R80" s="88">
        <f>1/8</f>
        <v>0.125</v>
      </c>
      <c r="S80" s="88"/>
    </row>
    <row r="81" spans="2:20" ht="20.100000000000001" customHeight="1">
      <c r="B81" s="87"/>
      <c r="C81" s="124" t="s">
        <v>53</v>
      </c>
      <c r="D81" s="73"/>
      <c r="E81" s="125">
        <f>F77/Q81</f>
        <v>0</v>
      </c>
      <c r="F81" s="126"/>
      <c r="G81" s="63"/>
      <c r="H81" s="67"/>
      <c r="I81" s="63"/>
      <c r="J81" s="66"/>
      <c r="K81" s="66"/>
      <c r="Q81" s="66">
        <f>R79*R81</f>
        <v>4.1666750000000002E-2</v>
      </c>
      <c r="R81" s="88">
        <f>1/4</f>
        <v>0.25</v>
      </c>
      <c r="S81" s="88"/>
      <c r="T81" s="88" t="s">
        <v>164</v>
      </c>
    </row>
    <row r="82" spans="2:20" ht="20.100000000000001" customHeight="1">
      <c r="B82" s="87"/>
      <c r="C82" s="124" t="s">
        <v>54</v>
      </c>
      <c r="D82" s="73"/>
      <c r="E82" s="125">
        <f>F77/Q82</f>
        <v>0</v>
      </c>
      <c r="F82" s="126"/>
      <c r="G82" s="63"/>
      <c r="H82" s="67"/>
      <c r="I82" s="63"/>
      <c r="J82" s="66"/>
      <c r="K82" s="66"/>
      <c r="Q82" s="66">
        <f>R79*R82</f>
        <v>8.3333500000000005E-2</v>
      </c>
      <c r="R82" s="88">
        <f>1/2</f>
        <v>0.5</v>
      </c>
      <c r="S82" s="88"/>
      <c r="T82" s="88">
        <v>32</v>
      </c>
    </row>
    <row r="83" spans="2:20" ht="20.100000000000001" customHeight="1">
      <c r="B83" s="87"/>
      <c r="C83" s="124" t="s">
        <v>55</v>
      </c>
      <c r="D83" s="73"/>
      <c r="E83" s="125">
        <f>F77/Q83</f>
        <v>0</v>
      </c>
      <c r="F83" s="126"/>
      <c r="G83" s="63"/>
      <c r="H83" s="67"/>
      <c r="I83" s="63"/>
      <c r="J83" s="66"/>
      <c r="K83" s="66"/>
      <c r="Q83" s="66">
        <f>R79*R83</f>
        <v>0.12500025000000001</v>
      </c>
      <c r="R83" s="88">
        <f>3/4</f>
        <v>0.75</v>
      </c>
      <c r="S83" s="88"/>
    </row>
    <row r="84" spans="2:20" ht="20.100000000000001" customHeight="1">
      <c r="B84" s="87"/>
      <c r="C84" s="124" t="s">
        <v>56</v>
      </c>
      <c r="D84" s="73"/>
      <c r="E84" s="125">
        <f>F77/Q84</f>
        <v>0</v>
      </c>
      <c r="F84" s="126"/>
      <c r="G84" s="63"/>
      <c r="H84" s="67"/>
      <c r="I84" s="63"/>
      <c r="J84" s="66"/>
      <c r="K84" s="66"/>
      <c r="Q84" s="66">
        <f>R79*R84</f>
        <v>0.16666700000000001</v>
      </c>
      <c r="R84" s="88">
        <f>1</f>
        <v>1</v>
      </c>
      <c r="S84" s="88"/>
      <c r="T84" s="88" t="s">
        <v>165</v>
      </c>
    </row>
    <row r="85" spans="2:20" ht="20.100000000000001" customHeight="1">
      <c r="B85" s="87"/>
      <c r="C85" s="124"/>
      <c r="D85" s="73"/>
      <c r="E85" s="127"/>
      <c r="F85" s="126"/>
      <c r="G85" s="63"/>
      <c r="H85" s="67"/>
      <c r="I85" s="63"/>
      <c r="J85" s="66"/>
      <c r="K85" s="66"/>
      <c r="Q85" s="66"/>
      <c r="R85" s="88"/>
      <c r="S85" s="88"/>
      <c r="T85" s="88">
        <v>16</v>
      </c>
    </row>
    <row r="86" spans="2:20" ht="20.100000000000001" customHeight="1">
      <c r="B86" s="87" t="s">
        <v>23</v>
      </c>
      <c r="C86" s="122" t="s">
        <v>69</v>
      </c>
      <c r="D86" s="73"/>
      <c r="E86" s="127"/>
      <c r="F86" s="126"/>
      <c r="G86" s="63"/>
      <c r="H86" s="67"/>
      <c r="I86" s="63"/>
      <c r="J86" s="66"/>
      <c r="K86" s="66"/>
      <c r="Q86" s="66"/>
      <c r="R86" s="88">
        <v>0.5</v>
      </c>
      <c r="S86" s="88">
        <v>14.786799999999999</v>
      </c>
    </row>
    <row r="87" spans="2:20" ht="20.100000000000001" customHeight="1">
      <c r="B87" s="87"/>
      <c r="C87" s="124" t="s">
        <v>57</v>
      </c>
      <c r="D87" s="73"/>
      <c r="E87" s="125">
        <f>F77/Q87</f>
        <v>0</v>
      </c>
      <c r="F87" s="126"/>
      <c r="G87" s="63"/>
      <c r="H87" s="67"/>
      <c r="I87" s="63"/>
      <c r="J87" s="66"/>
      <c r="K87" s="66"/>
      <c r="Q87" s="66">
        <f>R86*R87</f>
        <v>6.25E-2</v>
      </c>
      <c r="R87" s="88">
        <f>1/8</f>
        <v>0.125</v>
      </c>
      <c r="S87" s="88"/>
      <c r="T87" s="88" t="s">
        <v>166</v>
      </c>
    </row>
    <row r="88" spans="2:20" ht="20.100000000000001" customHeight="1">
      <c r="B88" s="87"/>
      <c r="C88" s="124" t="s">
        <v>58</v>
      </c>
      <c r="D88" s="73"/>
      <c r="E88" s="125">
        <f>F77/Q88</f>
        <v>0</v>
      </c>
      <c r="F88" s="126"/>
      <c r="G88" s="63"/>
      <c r="H88" s="67"/>
      <c r="I88" s="63"/>
      <c r="J88" s="66"/>
      <c r="K88" s="66"/>
      <c r="Q88" s="66">
        <f>R88*R89</f>
        <v>0.125</v>
      </c>
      <c r="R88" s="88">
        <f>1/4</f>
        <v>0.25</v>
      </c>
      <c r="S88" s="88"/>
      <c r="T88" s="88">
        <v>8</v>
      </c>
    </row>
    <row r="89" spans="2:20" ht="20.100000000000001" customHeight="1">
      <c r="B89" s="50"/>
      <c r="C89" s="124" t="s">
        <v>59</v>
      </c>
      <c r="D89" s="73"/>
      <c r="E89" s="125">
        <f>F77/Q89</f>
        <v>0</v>
      </c>
      <c r="F89" s="126"/>
      <c r="G89" s="63"/>
      <c r="H89" s="67"/>
      <c r="I89" s="63"/>
      <c r="J89" s="66"/>
      <c r="K89" s="66"/>
      <c r="Q89" s="66">
        <f>R86*R89</f>
        <v>0.25</v>
      </c>
      <c r="R89" s="88">
        <f>1/2</f>
        <v>0.5</v>
      </c>
      <c r="S89" s="88"/>
    </row>
    <row r="90" spans="2:20" ht="20.100000000000001" customHeight="1">
      <c r="B90" s="50"/>
      <c r="C90" s="124" t="s">
        <v>60</v>
      </c>
      <c r="D90" s="73"/>
      <c r="E90" s="125">
        <f>F77/Q90</f>
        <v>0</v>
      </c>
      <c r="F90" s="126"/>
      <c r="G90" s="63"/>
      <c r="H90" s="67"/>
      <c r="I90" s="63"/>
      <c r="J90" s="66"/>
      <c r="K90" s="66"/>
      <c r="Q90" s="66">
        <f>R86*R90</f>
        <v>0.375</v>
      </c>
      <c r="R90" s="88">
        <f>3/4</f>
        <v>0.75</v>
      </c>
      <c r="S90" s="88"/>
      <c r="T90" s="88" t="s">
        <v>175</v>
      </c>
    </row>
    <row r="91" spans="2:20" ht="20.100000000000001" customHeight="1">
      <c r="B91" s="50"/>
      <c r="C91" s="124" t="s">
        <v>61</v>
      </c>
      <c r="D91" s="73"/>
      <c r="E91" s="125">
        <f>F77/Q91</f>
        <v>0</v>
      </c>
      <c r="F91" s="126"/>
      <c r="G91" s="63"/>
      <c r="H91" s="67"/>
      <c r="I91" s="63"/>
      <c r="J91" s="66"/>
      <c r="K91" s="66"/>
      <c r="Q91" s="66">
        <f>R86*R91</f>
        <v>0.5</v>
      </c>
      <c r="R91" s="88">
        <f>1</f>
        <v>1</v>
      </c>
      <c r="S91" s="88"/>
      <c r="T91" s="88">
        <v>16</v>
      </c>
    </row>
    <row r="92" spans="2:20" ht="20.100000000000001" customHeight="1">
      <c r="B92" s="50"/>
      <c r="C92" s="124"/>
      <c r="D92" s="73"/>
      <c r="E92" s="94"/>
      <c r="F92" s="126"/>
      <c r="G92" s="63"/>
      <c r="H92" s="67"/>
      <c r="I92" s="63"/>
      <c r="J92" s="66"/>
      <c r="K92" s="66"/>
      <c r="Q92" s="66"/>
      <c r="R92" s="88"/>
      <c r="S92" s="88"/>
    </row>
    <row r="93" spans="2:20" ht="20.100000000000001" customHeight="1">
      <c r="B93" s="50"/>
      <c r="C93" s="122" t="s">
        <v>70</v>
      </c>
      <c r="D93" s="73"/>
      <c r="E93" s="94"/>
      <c r="F93" s="126"/>
      <c r="G93" s="63"/>
      <c r="H93" s="67"/>
      <c r="I93" s="63"/>
      <c r="J93" s="66"/>
      <c r="K93" s="66"/>
      <c r="Q93" s="66"/>
      <c r="R93" s="88">
        <v>8</v>
      </c>
      <c r="S93" s="88">
        <v>236.58799999999999</v>
      </c>
      <c r="T93" s="88" t="s">
        <v>204</v>
      </c>
    </row>
    <row r="94" spans="2:20" ht="20.100000000000001" customHeight="1">
      <c r="B94" s="50"/>
      <c r="C94" s="124" t="s">
        <v>62</v>
      </c>
      <c r="D94" s="73"/>
      <c r="E94" s="125">
        <f>F77/Q94</f>
        <v>0</v>
      </c>
      <c r="F94" s="126"/>
      <c r="G94" s="63"/>
      <c r="H94" s="67"/>
      <c r="I94" s="63"/>
      <c r="J94" s="66"/>
      <c r="K94" s="66"/>
      <c r="Q94" s="66">
        <f>R94*R93</f>
        <v>1</v>
      </c>
      <c r="R94" s="88">
        <f>1/8</f>
        <v>0.125</v>
      </c>
      <c r="S94" s="88"/>
      <c r="T94" s="88">
        <v>28.349499999999999</v>
      </c>
    </row>
    <row r="95" spans="2:20" ht="20.100000000000001" customHeight="1">
      <c r="B95" s="50"/>
      <c r="C95" s="124" t="s">
        <v>63</v>
      </c>
      <c r="D95" s="73"/>
      <c r="E95" s="125">
        <f>F77/Q95</f>
        <v>0</v>
      </c>
      <c r="F95" s="126"/>
      <c r="G95" s="63"/>
      <c r="H95" s="67"/>
      <c r="I95" s="63"/>
      <c r="J95" s="66"/>
      <c r="K95" s="66"/>
      <c r="Q95" s="66">
        <f>R95*R93</f>
        <v>2</v>
      </c>
      <c r="R95" s="88">
        <f>1/4</f>
        <v>0.25</v>
      </c>
      <c r="S95" s="88"/>
    </row>
    <row r="96" spans="2:20" ht="20.100000000000001" customHeight="1">
      <c r="B96" s="50"/>
      <c r="C96" s="124" t="s">
        <v>64</v>
      </c>
      <c r="D96" s="73"/>
      <c r="E96" s="125">
        <f>F77/Q96</f>
        <v>0</v>
      </c>
      <c r="F96" s="126"/>
      <c r="G96" s="63"/>
      <c r="H96" s="67"/>
      <c r="I96" s="63"/>
      <c r="J96" s="66"/>
      <c r="K96" s="66"/>
      <c r="Q96" s="66">
        <f>R96*R93</f>
        <v>4</v>
      </c>
      <c r="R96" s="88">
        <f>1/2</f>
        <v>0.5</v>
      </c>
      <c r="S96" s="88"/>
    </row>
    <row r="97" spans="2:19" ht="20.100000000000001" customHeight="1">
      <c r="B97" s="50"/>
      <c r="C97" s="124" t="s">
        <v>65</v>
      </c>
      <c r="D97" s="73"/>
      <c r="E97" s="125">
        <f>F77/Q97</f>
        <v>0</v>
      </c>
      <c r="F97" s="126"/>
      <c r="G97" s="63"/>
      <c r="H97" s="67"/>
      <c r="I97" s="63"/>
      <c r="J97" s="66"/>
      <c r="K97" s="66"/>
      <c r="Q97" s="66">
        <f>R97*R93</f>
        <v>6</v>
      </c>
      <c r="R97" s="88">
        <f>3/4</f>
        <v>0.75</v>
      </c>
      <c r="S97" s="88"/>
    </row>
    <row r="98" spans="2:19" ht="20.100000000000001" customHeight="1">
      <c r="B98" s="50"/>
      <c r="C98" s="124" t="s">
        <v>66</v>
      </c>
      <c r="D98" s="73"/>
      <c r="E98" s="125">
        <f>F77/Q98</f>
        <v>0</v>
      </c>
      <c r="F98" s="126"/>
      <c r="G98" s="63"/>
      <c r="H98" s="67"/>
      <c r="I98" s="63"/>
      <c r="J98" s="66"/>
      <c r="K98" s="66"/>
      <c r="Q98" s="66">
        <f>R98*R93</f>
        <v>8</v>
      </c>
      <c r="R98" s="88">
        <f>1</f>
        <v>1</v>
      </c>
      <c r="S98" s="88"/>
    </row>
    <row r="99" spans="2:19" ht="20.100000000000001" customHeight="1">
      <c r="B99" s="68"/>
      <c r="C99" s="69"/>
      <c r="D99" s="46"/>
      <c r="E99" s="46"/>
      <c r="F99" s="46"/>
      <c r="G99" s="46"/>
      <c r="H99" s="87"/>
      <c r="I99" s="37"/>
    </row>
    <row r="100" spans="2:19" ht="20.100000000000001" customHeight="1"/>
    <row r="101" spans="2:19" ht="20.100000000000001" customHeight="1">
      <c r="B101" s="55"/>
      <c r="C101" s="86"/>
      <c r="D101" s="86"/>
      <c r="E101" s="86"/>
      <c r="F101" s="49"/>
    </row>
    <row r="102" spans="2:19" ht="20.100000000000001" customHeight="1">
      <c r="B102" s="87"/>
      <c r="C102" s="280" t="s">
        <v>170</v>
      </c>
      <c r="D102" s="280"/>
      <c r="E102" s="280"/>
      <c r="F102" s="52"/>
    </row>
    <row r="103" spans="2:19" ht="20.100000000000001" customHeight="1">
      <c r="B103" s="87"/>
      <c r="C103" s="200" t="s">
        <v>171</v>
      </c>
      <c r="D103" s="200"/>
      <c r="E103" s="200"/>
      <c r="F103" s="52"/>
    </row>
    <row r="104" spans="2:19" ht="20.100000000000001" customHeight="1">
      <c r="B104" s="87"/>
      <c r="C104" s="73"/>
      <c r="D104" s="73"/>
      <c r="E104" s="73"/>
      <c r="F104" s="52"/>
    </row>
    <row r="105" spans="2:19" ht="20.100000000000001" customHeight="1">
      <c r="B105" s="87"/>
      <c r="C105" s="200" t="s">
        <v>172</v>
      </c>
      <c r="D105" s="200"/>
      <c r="E105" s="200"/>
      <c r="F105" s="52"/>
    </row>
    <row r="106" spans="2:19" ht="20.100000000000001" customHeight="1">
      <c r="B106" s="87"/>
      <c r="C106" s="117"/>
      <c r="D106" s="118" t="s">
        <v>16</v>
      </c>
      <c r="E106" s="119">
        <f>C106*T91</f>
        <v>0</v>
      </c>
      <c r="F106" s="71"/>
    </row>
    <row r="107" spans="2:19" ht="20.100000000000001" customHeight="1">
      <c r="B107" s="87"/>
      <c r="C107" s="119">
        <f>E107/T91</f>
        <v>0</v>
      </c>
      <c r="D107" s="118" t="s">
        <v>16</v>
      </c>
      <c r="E107" s="120"/>
      <c r="F107" s="71"/>
    </row>
    <row r="108" spans="2:19" ht="20.100000000000001" customHeight="1">
      <c r="B108" s="87"/>
      <c r="C108" s="93" t="s">
        <v>173</v>
      </c>
      <c r="D108" s="73"/>
      <c r="E108" s="93" t="s">
        <v>174</v>
      </c>
      <c r="F108" s="52"/>
    </row>
    <row r="109" spans="2:19" ht="20.100000000000001" customHeight="1">
      <c r="B109" s="87"/>
      <c r="C109" s="93"/>
      <c r="D109" s="73"/>
      <c r="E109" s="93"/>
      <c r="F109" s="52"/>
    </row>
    <row r="110" spans="2:19" ht="20.100000000000001" customHeight="1">
      <c r="B110" s="87"/>
      <c r="C110" s="200" t="s">
        <v>176</v>
      </c>
      <c r="D110" s="200"/>
      <c r="E110" s="200"/>
      <c r="F110" s="52"/>
    </row>
    <row r="111" spans="2:19" ht="20.100000000000001" customHeight="1">
      <c r="B111" s="87"/>
      <c r="C111" s="117"/>
      <c r="D111" s="118" t="s">
        <v>16</v>
      </c>
      <c r="E111" s="119">
        <f>C111*T94</f>
        <v>0</v>
      </c>
      <c r="F111" s="52"/>
    </row>
    <row r="112" spans="2:19" ht="20.100000000000001" customHeight="1">
      <c r="B112" s="87"/>
      <c r="C112" s="119">
        <f>E112/T94</f>
        <v>0</v>
      </c>
      <c r="D112" s="121" t="s">
        <v>16</v>
      </c>
      <c r="E112" s="120"/>
      <c r="F112" s="52"/>
    </row>
    <row r="113" spans="2:6" ht="20.100000000000001" customHeight="1">
      <c r="B113" s="87"/>
      <c r="C113" s="93" t="s">
        <v>174</v>
      </c>
      <c r="D113" s="73"/>
      <c r="E113" s="93" t="s">
        <v>177</v>
      </c>
      <c r="F113" s="52"/>
    </row>
    <row r="114" spans="2:6" ht="20.100000000000001" customHeight="1">
      <c r="B114" s="53"/>
      <c r="C114" s="56"/>
      <c r="D114" s="45"/>
      <c r="E114" s="56"/>
      <c r="F114" s="54"/>
    </row>
  </sheetData>
  <sheetProtection sheet="1" objects="1" scenarios="1" formatCells="0" formatColumns="0" formatRows="0"/>
  <mergeCells count="47">
    <mergeCell ref="C62:E62"/>
    <mergeCell ref="C45:E45"/>
    <mergeCell ref="B3:E3"/>
    <mergeCell ref="M28:N28"/>
    <mergeCell ref="C52:E52"/>
    <mergeCell ref="C57:E57"/>
    <mergeCell ref="J25:K25"/>
    <mergeCell ref="H10:J10"/>
    <mergeCell ref="G12:H12"/>
    <mergeCell ref="G13:H13"/>
    <mergeCell ref="I17:O17"/>
    <mergeCell ref="J20:K20"/>
    <mergeCell ref="M20:N20"/>
    <mergeCell ref="M21:N21"/>
    <mergeCell ref="M22:N22"/>
    <mergeCell ref="M23:N23"/>
    <mergeCell ref="C32:E32"/>
    <mergeCell ref="J27:K27"/>
    <mergeCell ref="J28:K28"/>
    <mergeCell ref="C47:E47"/>
    <mergeCell ref="C38:E38"/>
    <mergeCell ref="C34:E34"/>
    <mergeCell ref="G35:I35"/>
    <mergeCell ref="G36:I36"/>
    <mergeCell ref="C110:E110"/>
    <mergeCell ref="C75:F75"/>
    <mergeCell ref="C103:E103"/>
    <mergeCell ref="C67:E67"/>
    <mergeCell ref="C74:F74"/>
    <mergeCell ref="C105:E105"/>
    <mergeCell ref="C102:E102"/>
    <mergeCell ref="G11:H11"/>
    <mergeCell ref="D9:E9"/>
    <mergeCell ref="M25:N25"/>
    <mergeCell ref="M26:N26"/>
    <mergeCell ref="J26:K26"/>
    <mergeCell ref="J21:K21"/>
    <mergeCell ref="J22:K22"/>
    <mergeCell ref="J23:K23"/>
    <mergeCell ref="J24:K24"/>
    <mergeCell ref="M24:N24"/>
    <mergeCell ref="B17:G17"/>
    <mergeCell ref="M27:N27"/>
    <mergeCell ref="J19:K19"/>
    <mergeCell ref="J18:K18"/>
    <mergeCell ref="M18:N18"/>
    <mergeCell ref="M19:N19"/>
  </mergeCells>
  <phoneticPr fontId="4"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50"/>
  <sheetViews>
    <sheetView workbookViewId="0">
      <selection activeCell="G15" sqref="G15:I15"/>
    </sheetView>
  </sheetViews>
  <sheetFormatPr defaultColWidth="14.42578125" defaultRowHeight="15.75" customHeight="1"/>
  <cols>
    <col min="1" max="1" width="7.7109375" style="38" customWidth="1"/>
    <col min="2" max="2" width="6.42578125" style="38" customWidth="1"/>
    <col min="3" max="3" width="16.140625" style="38" customWidth="1"/>
    <col min="4" max="5" width="10.7109375" style="38" customWidth="1"/>
    <col min="6" max="6" width="12.42578125" style="38" customWidth="1"/>
    <col min="7" max="7" width="11.85546875" style="38" customWidth="1"/>
    <col min="8" max="8" width="10.7109375" style="38" customWidth="1"/>
    <col min="9" max="9" width="13.85546875" style="38" customWidth="1"/>
    <col min="10" max="10" width="8.85546875" style="38" customWidth="1"/>
  </cols>
  <sheetData>
    <row r="1" spans="1:12" ht="75.75" customHeight="1">
      <c r="A1" s="161"/>
      <c r="B1" s="341" t="s">
        <v>86</v>
      </c>
      <c r="C1" s="341"/>
      <c r="D1" s="341"/>
      <c r="E1" s="341"/>
      <c r="F1" s="341"/>
      <c r="G1" s="187"/>
      <c r="H1" s="187"/>
      <c r="I1" s="187"/>
      <c r="J1" s="146"/>
      <c r="K1" s="146"/>
      <c r="L1" s="2"/>
    </row>
    <row r="2" spans="1:12" s="29" customFormat="1" ht="20.100000000000001" customHeight="1">
      <c r="A2" s="88"/>
      <c r="B2" s="202"/>
      <c r="C2" s="202"/>
      <c r="D2" s="202"/>
      <c r="E2" s="202"/>
      <c r="F2" s="202"/>
      <c r="G2" s="202"/>
      <c r="H2" s="202"/>
      <c r="I2" s="202"/>
      <c r="J2" s="88"/>
      <c r="K2" s="33"/>
      <c r="L2" s="33"/>
    </row>
    <row r="3" spans="1:12" s="29" customFormat="1" ht="42" customHeight="1">
      <c r="A3" s="88"/>
      <c r="B3" s="344" t="s">
        <v>179</v>
      </c>
      <c r="C3" s="344"/>
      <c r="D3" s="344"/>
      <c r="E3" s="344"/>
      <c r="F3" s="344"/>
      <c r="G3" s="344"/>
      <c r="H3" s="344"/>
      <c r="I3" s="344"/>
      <c r="J3" s="88"/>
      <c r="K3" s="33"/>
      <c r="L3" s="33"/>
    </row>
    <row r="4" spans="1:12" s="29" customFormat="1" ht="20.100000000000001" customHeight="1">
      <c r="A4" s="88"/>
      <c r="B4" s="218"/>
      <c r="C4" s="218"/>
      <c r="D4" s="218"/>
      <c r="E4" s="218"/>
      <c r="F4" s="218"/>
      <c r="G4" s="218"/>
      <c r="H4" s="218"/>
      <c r="I4" s="218"/>
      <c r="J4" s="88"/>
      <c r="K4" s="33"/>
      <c r="L4" s="33"/>
    </row>
    <row r="5" spans="1:12" s="27" customFormat="1" ht="19.5" customHeight="1">
      <c r="A5" s="76"/>
      <c r="B5" s="345" t="s">
        <v>85</v>
      </c>
      <c r="C5" s="345"/>
      <c r="D5" s="345"/>
      <c r="E5" s="345"/>
      <c r="F5" s="345"/>
      <c r="G5" s="345"/>
      <c r="H5" s="345"/>
      <c r="I5" s="345"/>
      <c r="J5" s="76"/>
      <c r="K5" s="26"/>
      <c r="L5" s="26"/>
    </row>
    <row r="6" spans="1:12" s="29" customFormat="1" ht="20.100000000000001" customHeight="1">
      <c r="A6" s="88"/>
      <c r="B6" s="343"/>
      <c r="C6" s="343"/>
      <c r="D6" s="343"/>
      <c r="E6" s="343"/>
      <c r="F6" s="343"/>
      <c r="G6" s="343"/>
      <c r="H6" s="343"/>
      <c r="I6" s="343"/>
      <c r="J6" s="88"/>
      <c r="K6" s="33"/>
      <c r="L6" s="33"/>
    </row>
    <row r="7" spans="1:12" s="29" customFormat="1" ht="20.100000000000001" customHeight="1">
      <c r="A7" s="88"/>
      <c r="B7" s="342" t="s">
        <v>20</v>
      </c>
      <c r="C7" s="342"/>
      <c r="D7" s="342"/>
      <c r="E7" s="343"/>
      <c r="F7" s="343"/>
      <c r="G7" s="343"/>
      <c r="H7" s="343"/>
      <c r="I7" s="343"/>
      <c r="J7" s="77"/>
      <c r="K7" s="26"/>
      <c r="L7" s="33"/>
    </row>
    <row r="8" spans="1:12" s="29" customFormat="1" ht="20.100000000000001" customHeight="1">
      <c r="A8" s="88"/>
      <c r="B8" s="200"/>
      <c r="C8" s="200"/>
      <c r="D8" s="200"/>
      <c r="E8" s="200"/>
      <c r="F8" s="200"/>
      <c r="G8" s="200"/>
      <c r="H8" s="200"/>
      <c r="I8" s="200"/>
      <c r="J8" s="88"/>
      <c r="K8" s="33"/>
      <c r="L8" s="33"/>
    </row>
    <row r="9" spans="1:12" s="29" customFormat="1" ht="20.100000000000001" customHeight="1">
      <c r="A9" s="88"/>
      <c r="B9" s="314" t="s">
        <v>71</v>
      </c>
      <c r="C9" s="314"/>
      <c r="D9" s="314"/>
      <c r="E9" s="314"/>
      <c r="F9" s="314"/>
      <c r="G9" s="314"/>
      <c r="H9" s="314"/>
      <c r="I9" s="314"/>
      <c r="J9" s="78"/>
      <c r="K9" s="33"/>
      <c r="L9" s="33"/>
    </row>
    <row r="10" spans="1:12" s="29" customFormat="1" ht="20.100000000000001" customHeight="1" thickBot="1">
      <c r="A10" s="88"/>
      <c r="B10" s="332"/>
      <c r="C10" s="332"/>
      <c r="D10" s="332"/>
      <c r="E10" s="332"/>
      <c r="F10" s="332"/>
      <c r="G10" s="332"/>
      <c r="H10" s="332"/>
      <c r="I10" s="332"/>
      <c r="J10" s="88"/>
      <c r="K10" s="33"/>
      <c r="L10" s="33"/>
    </row>
    <row r="11" spans="1:12" s="29" customFormat="1" ht="20.100000000000001" customHeight="1">
      <c r="A11" s="88"/>
      <c r="B11" s="333" t="s">
        <v>187</v>
      </c>
      <c r="C11" s="334"/>
      <c r="D11" s="335"/>
      <c r="E11" s="336"/>
      <c r="F11" s="337"/>
      <c r="G11" s="338"/>
      <c r="H11" s="339"/>
      <c r="I11" s="340"/>
      <c r="J11" s="88"/>
      <c r="K11" s="33"/>
      <c r="L11" s="33"/>
    </row>
    <row r="12" spans="1:12" s="29" customFormat="1" ht="20.100000000000001" customHeight="1">
      <c r="A12" s="88"/>
      <c r="B12" s="293"/>
      <c r="C12" s="294"/>
      <c r="D12" s="294"/>
      <c r="E12" s="294"/>
      <c r="F12" s="294"/>
      <c r="G12" s="294"/>
      <c r="H12" s="294"/>
      <c r="I12" s="295"/>
      <c r="J12" s="88"/>
      <c r="K12" s="33"/>
      <c r="L12" s="33"/>
    </row>
    <row r="13" spans="1:12" s="29" customFormat="1" ht="20.100000000000001" customHeight="1">
      <c r="A13" s="88"/>
      <c r="B13" s="296" t="s">
        <v>188</v>
      </c>
      <c r="C13" s="297"/>
      <c r="D13" s="323"/>
      <c r="E13" s="330"/>
      <c r="F13" s="331"/>
      <c r="G13" s="251" t="s">
        <v>128</v>
      </c>
      <c r="H13" s="252"/>
      <c r="I13" s="253"/>
      <c r="J13" s="88"/>
      <c r="K13" s="33"/>
      <c r="L13" s="33"/>
    </row>
    <row r="14" spans="1:12" s="29" customFormat="1" ht="20.100000000000001" customHeight="1">
      <c r="A14" s="88"/>
      <c r="B14" s="293"/>
      <c r="C14" s="294"/>
      <c r="D14" s="294"/>
      <c r="E14" s="294"/>
      <c r="F14" s="294"/>
      <c r="G14" s="294"/>
      <c r="H14" s="294"/>
      <c r="I14" s="295"/>
      <c r="J14" s="88"/>
      <c r="K14" s="33"/>
      <c r="L14" s="33"/>
    </row>
    <row r="15" spans="1:12" s="29" customFormat="1" ht="20.100000000000001" customHeight="1">
      <c r="A15" s="88"/>
      <c r="B15" s="296" t="s">
        <v>124</v>
      </c>
      <c r="C15" s="297"/>
      <c r="D15" s="323"/>
      <c r="E15" s="330"/>
      <c r="F15" s="331"/>
      <c r="G15" s="251" t="s">
        <v>82</v>
      </c>
      <c r="H15" s="252"/>
      <c r="I15" s="253"/>
      <c r="J15" s="88"/>
      <c r="K15" s="33"/>
      <c r="L15" s="33"/>
    </row>
    <row r="16" spans="1:12" s="29" customFormat="1" ht="20.100000000000001" customHeight="1">
      <c r="A16" s="88"/>
      <c r="B16" s="324" t="str">
        <f>"from sprayer calibration:  "&amp;TEXT('Sprayer Calibration'!$M$11,"#.0")&amp;" acres"</f>
        <v>from sprayer calibration:  .0 acres</v>
      </c>
      <c r="C16" s="325"/>
      <c r="D16" s="325"/>
      <c r="E16" s="325"/>
      <c r="F16" s="325"/>
      <c r="G16" s="325"/>
      <c r="H16" s="325"/>
      <c r="I16" s="326"/>
      <c r="J16" s="33"/>
      <c r="K16" s="33"/>
    </row>
    <row r="17" spans="1:12" s="29" customFormat="1" ht="20.100000000000001" customHeight="1">
      <c r="A17" s="88"/>
      <c r="B17" s="293"/>
      <c r="C17" s="294"/>
      <c r="D17" s="294"/>
      <c r="E17" s="294"/>
      <c r="F17" s="294"/>
      <c r="G17" s="294"/>
      <c r="H17" s="294"/>
      <c r="I17" s="295"/>
      <c r="J17" s="88"/>
      <c r="K17" s="33"/>
      <c r="L17" s="33"/>
    </row>
    <row r="18" spans="1:12" s="29" customFormat="1" ht="20.100000000000001" customHeight="1">
      <c r="A18" s="88"/>
      <c r="B18" s="296" t="s">
        <v>197</v>
      </c>
      <c r="C18" s="297"/>
      <c r="D18" s="323"/>
      <c r="E18" s="327"/>
      <c r="F18" s="328"/>
      <c r="G18" s="252" t="str">
        <f>"Gallons for "&amp;TEXT(E15,"#.0")&amp;" acres"</f>
        <v>Gallons for .0 acres</v>
      </c>
      <c r="H18" s="252"/>
      <c r="I18" s="253"/>
      <c r="J18" s="88"/>
      <c r="K18" s="33"/>
      <c r="L18" s="33"/>
    </row>
    <row r="19" spans="1:12" s="29" customFormat="1" ht="20.100000000000001" customHeight="1">
      <c r="A19" s="88"/>
      <c r="B19" s="296" t="s">
        <v>198</v>
      </c>
      <c r="C19" s="297"/>
      <c r="D19" s="323"/>
      <c r="E19" s="329" t="e">
        <f>E18/E15</f>
        <v>#DIV/0!</v>
      </c>
      <c r="F19" s="329"/>
      <c r="G19" s="252" t="s">
        <v>140</v>
      </c>
      <c r="H19" s="252"/>
      <c r="I19" s="253"/>
      <c r="J19" s="88"/>
      <c r="K19" s="33"/>
      <c r="L19" s="33"/>
    </row>
    <row r="20" spans="1:12" s="29" customFormat="1" ht="20.100000000000001" customHeight="1">
      <c r="A20" s="88"/>
      <c r="B20" s="324" t="e">
        <f>"from sprayer calibration:   "&amp;TEXT('Sprayer Calibration'!$M$36,"#.0")&amp;" gallons for "&amp;TEXT('Sprayer Calibration'!$M$11,"#.0")&amp;" acres"</f>
        <v>#DIV/0!</v>
      </c>
      <c r="C20" s="325"/>
      <c r="D20" s="325"/>
      <c r="E20" s="325"/>
      <c r="F20" s="325"/>
      <c r="G20" s="325"/>
      <c r="H20" s="325"/>
      <c r="I20" s="326"/>
      <c r="J20" s="88"/>
      <c r="K20" s="33"/>
      <c r="L20" s="33"/>
    </row>
    <row r="21" spans="1:12" s="29" customFormat="1" ht="20.100000000000001" customHeight="1">
      <c r="A21" s="88"/>
      <c r="B21" s="324" t="e">
        <f>"                                  = "&amp;TEXT('Sprayer Calibration'!$M$34,"#.0")&amp;" gallons per acre"</f>
        <v>#DIV/0!</v>
      </c>
      <c r="C21" s="325"/>
      <c r="D21" s="325"/>
      <c r="E21" s="325"/>
      <c r="F21" s="325"/>
      <c r="G21" s="325"/>
      <c r="H21" s="325"/>
      <c r="I21" s="326"/>
      <c r="J21" s="33"/>
      <c r="K21" s="33"/>
    </row>
    <row r="22" spans="1:12" s="29" customFormat="1" ht="20.100000000000001" customHeight="1">
      <c r="A22" s="88"/>
      <c r="B22" s="293"/>
      <c r="C22" s="294"/>
      <c r="D22" s="294"/>
      <c r="E22" s="294"/>
      <c r="F22" s="294"/>
      <c r="G22" s="294"/>
      <c r="H22" s="294"/>
      <c r="I22" s="295"/>
      <c r="J22" s="88"/>
    </row>
    <row r="23" spans="1:12" s="29" customFormat="1" ht="20.100000000000001" hidden="1" customHeight="1">
      <c r="A23" s="88"/>
      <c r="B23" s="296" t="s">
        <v>91</v>
      </c>
      <c r="C23" s="297"/>
      <c r="D23" s="323"/>
      <c r="E23" s="135">
        <v>16</v>
      </c>
      <c r="F23" s="164"/>
      <c r="G23" s="251" t="s">
        <v>93</v>
      </c>
      <c r="H23" s="252"/>
      <c r="I23" s="253"/>
      <c r="J23" s="163"/>
      <c r="K23" s="33" t="s">
        <v>196</v>
      </c>
      <c r="L23" s="33"/>
    </row>
    <row r="24" spans="1:12" s="29" customFormat="1" ht="20.100000000000001" hidden="1" customHeight="1">
      <c r="A24" s="88"/>
      <c r="B24" s="293"/>
      <c r="C24" s="294"/>
      <c r="D24" s="294"/>
      <c r="E24" s="294"/>
      <c r="F24" s="294"/>
      <c r="G24" s="294"/>
      <c r="H24" s="294"/>
      <c r="I24" s="295"/>
      <c r="J24" s="163"/>
      <c r="K24" s="33"/>
      <c r="L24" s="33"/>
    </row>
    <row r="25" spans="1:12" s="29" customFormat="1" ht="20.100000000000001" hidden="1" customHeight="1">
      <c r="A25" s="88"/>
      <c r="B25" s="296" t="s">
        <v>92</v>
      </c>
      <c r="C25" s="297"/>
      <c r="D25" s="323"/>
      <c r="E25" s="135">
        <v>28.349499999999999</v>
      </c>
      <c r="F25" s="164"/>
      <c r="G25" s="251" t="s">
        <v>94</v>
      </c>
      <c r="H25" s="252"/>
      <c r="I25" s="253"/>
      <c r="J25" s="163"/>
      <c r="K25" s="33"/>
      <c r="L25" s="33"/>
    </row>
    <row r="26" spans="1:12" s="29" customFormat="1" ht="20.100000000000001" hidden="1" customHeight="1">
      <c r="A26" s="88"/>
      <c r="B26" s="293"/>
      <c r="C26" s="294"/>
      <c r="D26" s="294"/>
      <c r="E26" s="294"/>
      <c r="F26" s="294"/>
      <c r="G26" s="294"/>
      <c r="H26" s="294"/>
      <c r="I26" s="295"/>
      <c r="J26" s="163"/>
      <c r="K26" s="33"/>
      <c r="L26" s="33"/>
    </row>
    <row r="27" spans="1:12" s="29" customFormat="1" ht="20.100000000000001" customHeight="1">
      <c r="A27" s="88"/>
      <c r="B27" s="320" t="s">
        <v>74</v>
      </c>
      <c r="C27" s="321"/>
      <c r="D27" s="322"/>
      <c r="E27" s="308" t="e">
        <f>(E13*E23*E25)/E19</f>
        <v>#DIV/0!</v>
      </c>
      <c r="F27" s="308"/>
      <c r="G27" s="316" t="s">
        <v>127</v>
      </c>
      <c r="H27" s="298"/>
      <c r="I27" s="299"/>
      <c r="J27" s="88"/>
      <c r="K27" s="33"/>
      <c r="L27" s="33"/>
    </row>
    <row r="28" spans="1:12" s="29" customFormat="1" ht="20.100000000000001" customHeight="1">
      <c r="A28" s="88"/>
      <c r="B28" s="320"/>
      <c r="C28" s="321"/>
      <c r="D28" s="322"/>
      <c r="E28" s="308" t="e">
        <f>(E13*E23)/E19</f>
        <v>#DIV/0!</v>
      </c>
      <c r="F28" s="308"/>
      <c r="G28" s="317" t="s">
        <v>126</v>
      </c>
      <c r="H28" s="318"/>
      <c r="I28" s="319"/>
      <c r="J28" s="88"/>
      <c r="K28" s="33"/>
      <c r="L28" s="33"/>
    </row>
    <row r="29" spans="1:12" s="29" customFormat="1" ht="20.100000000000001" hidden="1" customHeight="1">
      <c r="A29" s="88"/>
      <c r="B29" s="320"/>
      <c r="C29" s="321"/>
      <c r="D29" s="322"/>
      <c r="E29" s="308" t="e">
        <f>E13/E19</f>
        <v>#DIV/0!</v>
      </c>
      <c r="F29" s="308"/>
      <c r="G29" s="316" t="s">
        <v>125</v>
      </c>
      <c r="H29" s="298"/>
      <c r="I29" s="299"/>
      <c r="J29" s="88"/>
      <c r="K29" s="33"/>
      <c r="L29" s="33"/>
    </row>
    <row r="30" spans="1:12" s="29" customFormat="1" ht="20.100000000000001" customHeight="1">
      <c r="A30" s="88"/>
      <c r="B30" s="293"/>
      <c r="C30" s="294"/>
      <c r="D30" s="294"/>
      <c r="E30" s="294"/>
      <c r="F30" s="294"/>
      <c r="G30" s="294"/>
      <c r="H30" s="294"/>
      <c r="I30" s="295"/>
      <c r="J30" s="88"/>
      <c r="K30" s="33"/>
      <c r="L30" s="33"/>
    </row>
    <row r="31" spans="1:12" s="29" customFormat="1" ht="20.100000000000001" customHeight="1">
      <c r="A31" s="88"/>
      <c r="B31" s="296" t="s">
        <v>75</v>
      </c>
      <c r="C31" s="297"/>
      <c r="D31" s="297"/>
      <c r="E31" s="300"/>
      <c r="F31" s="300"/>
      <c r="G31" s="298" t="s">
        <v>135</v>
      </c>
      <c r="H31" s="298"/>
      <c r="I31" s="299"/>
      <c r="J31" s="88"/>
      <c r="K31" s="33"/>
      <c r="L31" s="33"/>
    </row>
    <row r="32" spans="1:12" s="29" customFormat="1" ht="20.100000000000001" customHeight="1">
      <c r="A32" s="88"/>
      <c r="B32" s="296" t="s">
        <v>76</v>
      </c>
      <c r="C32" s="302"/>
      <c r="D32" s="302"/>
      <c r="E32" s="303" t="e">
        <f>E18/E31</f>
        <v>#DIV/0!</v>
      </c>
      <c r="F32" s="303"/>
      <c r="G32" s="252" t="str">
        <f>"Tankfuls for "&amp;TEXT(E15,"#.0")&amp;" acres"</f>
        <v>Tankfuls for .0 acres</v>
      </c>
      <c r="H32" s="252"/>
      <c r="I32" s="253"/>
      <c r="J32" s="88"/>
      <c r="K32" s="33"/>
      <c r="L32" s="33"/>
    </row>
    <row r="33" spans="1:14" s="29" customFormat="1" ht="20.100000000000001" customHeight="1">
      <c r="A33" s="88"/>
      <c r="B33" s="293"/>
      <c r="C33" s="294"/>
      <c r="D33" s="294"/>
      <c r="E33" s="294"/>
      <c r="F33" s="294"/>
      <c r="G33" s="294"/>
      <c r="H33" s="294"/>
      <c r="I33" s="295"/>
      <c r="J33" s="88"/>
      <c r="K33" s="33"/>
      <c r="L33" s="33"/>
    </row>
    <row r="34" spans="1:14" s="29" customFormat="1" ht="20.100000000000001" customHeight="1">
      <c r="A34" s="88"/>
      <c r="B34" s="296" t="s">
        <v>200</v>
      </c>
      <c r="C34" s="297"/>
      <c r="D34" s="301" t="s">
        <v>199</v>
      </c>
      <c r="E34" s="301"/>
      <c r="F34" s="159"/>
      <c r="G34" s="301" t="str">
        <f>"for "&amp;TEXT(E15,"#.0")&amp;" acres"</f>
        <v>for .0 acres</v>
      </c>
      <c r="H34" s="301"/>
      <c r="I34" s="160"/>
      <c r="J34" s="88"/>
      <c r="K34" s="33"/>
      <c r="L34" s="33"/>
    </row>
    <row r="35" spans="1:14" s="29" customFormat="1" ht="20.100000000000001" customHeight="1">
      <c r="A35" s="88"/>
      <c r="B35" s="293"/>
      <c r="C35" s="307"/>
      <c r="D35" s="308" t="e">
        <f>E27*E31</f>
        <v>#DIV/0!</v>
      </c>
      <c r="E35" s="308"/>
      <c r="F35" s="73" t="s">
        <v>94</v>
      </c>
      <c r="G35" s="308" t="e">
        <f>D35*E32</f>
        <v>#DIV/0!</v>
      </c>
      <c r="H35" s="308"/>
      <c r="I35" s="162" t="s">
        <v>94</v>
      </c>
      <c r="K35" s="88"/>
      <c r="L35" s="33"/>
      <c r="M35" s="33"/>
    </row>
    <row r="36" spans="1:14" s="29" customFormat="1" ht="20.100000000000001" customHeight="1">
      <c r="A36" s="88"/>
      <c r="B36" s="293"/>
      <c r="C36" s="307"/>
      <c r="D36" s="308" t="e">
        <f>E28*E31</f>
        <v>#DIV/0!</v>
      </c>
      <c r="E36" s="308"/>
      <c r="F36" s="73" t="s">
        <v>93</v>
      </c>
      <c r="G36" s="308" t="e">
        <f>D36*E32</f>
        <v>#DIV/0!</v>
      </c>
      <c r="H36" s="308"/>
      <c r="I36" s="162" t="s">
        <v>93</v>
      </c>
      <c r="K36" s="88"/>
      <c r="L36" s="33"/>
      <c r="M36" s="33"/>
    </row>
    <row r="37" spans="1:14" s="29" customFormat="1" ht="20.100000000000001" customHeight="1">
      <c r="A37" s="88"/>
      <c r="B37" s="309"/>
      <c r="C37" s="310"/>
      <c r="D37" s="308" t="e">
        <f>E29*E31</f>
        <v>#DIV/0!</v>
      </c>
      <c r="E37" s="308"/>
      <c r="F37" s="73" t="s">
        <v>129</v>
      </c>
      <c r="G37" s="308" t="e">
        <f>D37*E32</f>
        <v>#DIV/0!</v>
      </c>
      <c r="H37" s="308"/>
      <c r="I37" s="162" t="s">
        <v>129</v>
      </c>
      <c r="K37" s="88"/>
      <c r="L37" s="33"/>
      <c r="M37" s="33"/>
    </row>
    <row r="38" spans="1:14" s="29" customFormat="1" ht="20.100000000000001" customHeight="1" thickBot="1">
      <c r="A38" s="88"/>
      <c r="B38" s="304"/>
      <c r="C38" s="305"/>
      <c r="D38" s="305"/>
      <c r="E38" s="305"/>
      <c r="F38" s="305"/>
      <c r="G38" s="305"/>
      <c r="H38" s="305"/>
      <c r="I38" s="306"/>
      <c r="J38" s="88"/>
      <c r="L38" s="33"/>
    </row>
    <row r="39" spans="1:14" s="29" customFormat="1" ht="20.100000000000001" customHeight="1">
      <c r="A39" s="88"/>
      <c r="B39" s="200"/>
      <c r="C39" s="200"/>
      <c r="D39" s="200"/>
      <c r="E39" s="200"/>
      <c r="F39" s="200"/>
      <c r="G39" s="200"/>
      <c r="H39" s="200"/>
      <c r="I39" s="200"/>
      <c r="J39" s="88"/>
      <c r="K39" s="33"/>
      <c r="L39" s="33"/>
    </row>
    <row r="40" spans="1:14" s="29" customFormat="1" ht="20.100000000000001" customHeight="1">
      <c r="A40" s="88"/>
      <c r="B40" s="311" t="s">
        <v>22</v>
      </c>
      <c r="C40" s="311"/>
      <c r="D40" s="311"/>
      <c r="E40" s="311"/>
      <c r="F40" s="311"/>
      <c r="G40" s="311"/>
      <c r="H40" s="311"/>
      <c r="I40" s="311"/>
      <c r="J40" s="79"/>
      <c r="M40" s="33"/>
    </row>
    <row r="41" spans="1:14" s="29" customFormat="1" ht="20.100000000000001" customHeight="1">
      <c r="A41" s="88"/>
      <c r="B41" s="312"/>
      <c r="C41" s="312"/>
      <c r="D41" s="312"/>
      <c r="E41" s="312"/>
      <c r="F41" s="312"/>
      <c r="G41" s="312"/>
      <c r="H41" s="312"/>
      <c r="I41" s="312"/>
      <c r="J41" s="79"/>
      <c r="M41" s="33"/>
    </row>
    <row r="42" spans="1:14" s="29" customFormat="1" ht="50.1" customHeight="1">
      <c r="A42" s="88"/>
      <c r="B42" s="313" t="s">
        <v>84</v>
      </c>
      <c r="C42" s="313"/>
      <c r="D42" s="313"/>
      <c r="E42" s="313"/>
      <c r="F42" s="313"/>
      <c r="G42" s="313"/>
      <c r="H42" s="313"/>
      <c r="I42" s="313"/>
      <c r="J42" s="80"/>
      <c r="K42" s="31"/>
      <c r="L42" s="31"/>
      <c r="M42" s="31"/>
      <c r="N42" s="31"/>
    </row>
    <row r="43" spans="1:14" s="29" customFormat="1" ht="20.100000000000001" customHeight="1">
      <c r="A43" s="88"/>
      <c r="B43" s="200"/>
      <c r="C43" s="200"/>
      <c r="D43" s="200"/>
      <c r="E43" s="200"/>
      <c r="F43" s="200"/>
      <c r="G43" s="200"/>
      <c r="H43" s="200"/>
      <c r="I43" s="200"/>
      <c r="J43" s="37"/>
      <c r="K43" s="31"/>
      <c r="L43" s="31"/>
      <c r="M43" s="31"/>
      <c r="N43" s="16"/>
    </row>
    <row r="44" spans="1:14" s="29" customFormat="1" ht="20.100000000000001" customHeight="1">
      <c r="A44" s="88"/>
      <c r="B44" s="314" t="s">
        <v>141</v>
      </c>
      <c r="C44" s="314"/>
      <c r="D44" s="314"/>
      <c r="E44" s="314"/>
      <c r="F44" s="314"/>
      <c r="G44" s="314"/>
      <c r="H44" s="314"/>
      <c r="I44" s="314"/>
      <c r="J44" s="37"/>
      <c r="K44" s="31"/>
      <c r="L44" s="31"/>
      <c r="M44" s="31"/>
      <c r="N44" s="16"/>
    </row>
    <row r="45" spans="1:14" s="29" customFormat="1" ht="20.100000000000001" customHeight="1">
      <c r="A45" s="88"/>
      <c r="B45" s="252" t="s">
        <v>81</v>
      </c>
      <c r="C45" s="252"/>
      <c r="D45" s="252"/>
      <c r="E45" s="252"/>
      <c r="F45" s="252"/>
      <c r="G45" s="252"/>
      <c r="H45" s="252"/>
      <c r="I45" s="252"/>
      <c r="J45" s="88"/>
      <c r="K45" s="33"/>
      <c r="L45" s="33"/>
      <c r="M45" s="33"/>
    </row>
    <row r="46" spans="1:14" s="29" customFormat="1" ht="35.25" customHeight="1">
      <c r="A46" s="88"/>
      <c r="B46" s="315" t="s">
        <v>208</v>
      </c>
      <c r="C46" s="315"/>
      <c r="D46" s="315"/>
      <c r="E46" s="315"/>
      <c r="F46" s="315"/>
      <c r="G46" s="315"/>
      <c r="H46" s="315"/>
      <c r="I46" s="315"/>
      <c r="J46" s="88"/>
      <c r="K46" s="33"/>
      <c r="L46" s="33"/>
      <c r="M46" s="33"/>
    </row>
    <row r="47" spans="1:14" s="29" customFormat="1" ht="20.100000000000001" customHeight="1">
      <c r="A47" s="88"/>
      <c r="B47" s="252" t="s">
        <v>207</v>
      </c>
      <c r="C47" s="252"/>
      <c r="D47" s="252"/>
      <c r="E47" s="252"/>
      <c r="F47" s="252"/>
      <c r="G47" s="252"/>
      <c r="H47" s="252"/>
      <c r="I47" s="252"/>
      <c r="J47" s="88"/>
      <c r="K47" s="33"/>
      <c r="L47" s="33"/>
      <c r="M47" s="33"/>
    </row>
    <row r="48" spans="1:14" s="29" customFormat="1" ht="20.100000000000001" customHeight="1">
      <c r="A48" s="88"/>
      <c r="B48" s="298" t="s">
        <v>79</v>
      </c>
      <c r="C48" s="298"/>
      <c r="D48" s="298"/>
      <c r="E48" s="298"/>
      <c r="F48" s="298"/>
      <c r="G48" s="298"/>
      <c r="H48" s="298"/>
      <c r="I48" s="298"/>
      <c r="J48" s="88"/>
      <c r="K48" s="33"/>
      <c r="L48" s="33"/>
      <c r="M48" s="33"/>
    </row>
    <row r="49" spans="1:13" s="29" customFormat="1" ht="20.100000000000001" customHeight="1">
      <c r="A49" s="88"/>
      <c r="B49" s="298" t="s">
        <v>80</v>
      </c>
      <c r="C49" s="298"/>
      <c r="D49" s="298"/>
      <c r="E49" s="298"/>
      <c r="F49" s="298"/>
      <c r="G49" s="298"/>
      <c r="H49" s="298"/>
      <c r="I49" s="298"/>
      <c r="J49" s="88"/>
      <c r="K49" s="33"/>
      <c r="L49" s="33"/>
      <c r="M49" s="33"/>
    </row>
    <row r="50" spans="1:13" s="29" customFormat="1" ht="18.95" customHeight="1">
      <c r="A50" s="88"/>
      <c r="B50" s="202"/>
      <c r="C50" s="202"/>
      <c r="D50" s="202"/>
      <c r="E50" s="202"/>
      <c r="F50" s="202"/>
      <c r="G50" s="202"/>
      <c r="H50" s="202"/>
      <c r="I50" s="202"/>
      <c r="J50" s="88"/>
      <c r="K50" s="33"/>
      <c r="L50" s="33"/>
      <c r="M50" s="33"/>
    </row>
  </sheetData>
  <sheetProtection sheet="1" objects="1" scenarios="1" formatCells="0" formatColumns="0" formatRows="0"/>
  <mergeCells count="79">
    <mergeCell ref="B1:F1"/>
    <mergeCell ref="B7:D7"/>
    <mergeCell ref="E7:I7"/>
    <mergeCell ref="B2:I2"/>
    <mergeCell ref="B3:I3"/>
    <mergeCell ref="B4:I4"/>
    <mergeCell ref="B5:I5"/>
    <mergeCell ref="B6:I6"/>
    <mergeCell ref="B8:I8"/>
    <mergeCell ref="B9:I9"/>
    <mergeCell ref="B10:I10"/>
    <mergeCell ref="B11:D11"/>
    <mergeCell ref="E11:G11"/>
    <mergeCell ref="H11:I11"/>
    <mergeCell ref="B12:I12"/>
    <mergeCell ref="B13:D13"/>
    <mergeCell ref="G13:I13"/>
    <mergeCell ref="B14:I14"/>
    <mergeCell ref="B15:D15"/>
    <mergeCell ref="G15:I15"/>
    <mergeCell ref="E13:F13"/>
    <mergeCell ref="E15:F15"/>
    <mergeCell ref="B25:D25"/>
    <mergeCell ref="G25:I25"/>
    <mergeCell ref="B16:I16"/>
    <mergeCell ref="B17:I17"/>
    <mergeCell ref="B18:D18"/>
    <mergeCell ref="B19:D19"/>
    <mergeCell ref="G19:I19"/>
    <mergeCell ref="B20:I20"/>
    <mergeCell ref="E18:F18"/>
    <mergeCell ref="E19:F19"/>
    <mergeCell ref="G18:I18"/>
    <mergeCell ref="B21:I21"/>
    <mergeCell ref="B22:I22"/>
    <mergeCell ref="B23:D23"/>
    <mergeCell ref="G23:I23"/>
    <mergeCell ref="B24:I24"/>
    <mergeCell ref="B26:I26"/>
    <mergeCell ref="G29:I29"/>
    <mergeCell ref="G28:I28"/>
    <mergeCell ref="B27:D29"/>
    <mergeCell ref="G27:I27"/>
    <mergeCell ref="E29:F29"/>
    <mergeCell ref="E28:F28"/>
    <mergeCell ref="E27:F27"/>
    <mergeCell ref="B48:I48"/>
    <mergeCell ref="B49:I49"/>
    <mergeCell ref="B50:I50"/>
    <mergeCell ref="B39:I39"/>
    <mergeCell ref="B40:I40"/>
    <mergeCell ref="B41:I41"/>
    <mergeCell ref="B42:I42"/>
    <mergeCell ref="B43:I43"/>
    <mergeCell ref="B44:I44"/>
    <mergeCell ref="B45:I45"/>
    <mergeCell ref="B46:I46"/>
    <mergeCell ref="B47:I47"/>
    <mergeCell ref="B38:I38"/>
    <mergeCell ref="B36:C36"/>
    <mergeCell ref="B35:C35"/>
    <mergeCell ref="D37:E37"/>
    <mergeCell ref="D36:E36"/>
    <mergeCell ref="D35:E35"/>
    <mergeCell ref="B37:C37"/>
    <mergeCell ref="G37:H37"/>
    <mergeCell ref="G36:H36"/>
    <mergeCell ref="G35:H35"/>
    <mergeCell ref="B30:I30"/>
    <mergeCell ref="B31:D31"/>
    <mergeCell ref="G31:I31"/>
    <mergeCell ref="E31:F31"/>
    <mergeCell ref="D34:E34"/>
    <mergeCell ref="G34:H34"/>
    <mergeCell ref="B34:C34"/>
    <mergeCell ref="B32:D32"/>
    <mergeCell ref="B33:I33"/>
    <mergeCell ref="G32:I32"/>
    <mergeCell ref="E32:F32"/>
  </mergeCells>
  <pageMargins left="0.7" right="0.7" top="0.75" bottom="0.75" header="0.3" footer="0.3"/>
  <pageSetup scale="96"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6"/>
  <sheetViews>
    <sheetView workbookViewId="0">
      <selection activeCell="L5" sqref="L5"/>
    </sheetView>
  </sheetViews>
  <sheetFormatPr defaultColWidth="14.42578125" defaultRowHeight="15.75" customHeight="1"/>
  <cols>
    <col min="1" max="1" width="7.7109375" style="75" customWidth="1"/>
    <col min="2" max="2" width="7.28515625" style="89" customWidth="1"/>
    <col min="3" max="3" width="16.28515625" style="89" customWidth="1"/>
    <col min="4" max="8" width="10.7109375" style="89" customWidth="1"/>
    <col min="9" max="9" width="16" style="89" customWidth="1"/>
    <col min="10" max="10" width="8.85546875" style="89" customWidth="1"/>
    <col min="11" max="11" width="14.42578125" style="12"/>
    <col min="12" max="13" width="14.42578125" style="4"/>
  </cols>
  <sheetData>
    <row r="1" spans="1:13" ht="69.75" customHeight="1">
      <c r="A1" s="72"/>
      <c r="B1" s="346" t="s">
        <v>87</v>
      </c>
      <c r="C1" s="346"/>
      <c r="D1" s="346"/>
      <c r="E1" s="346"/>
      <c r="F1" s="190"/>
      <c r="G1" s="182"/>
      <c r="H1" s="182"/>
      <c r="I1" s="182"/>
      <c r="J1" s="73"/>
      <c r="K1" s="3"/>
      <c r="L1" s="3"/>
      <c r="M1" s="3"/>
    </row>
    <row r="2" spans="1:13" s="5" customFormat="1" ht="20.100000000000001" customHeight="1">
      <c r="A2" s="88"/>
      <c r="B2" s="274"/>
      <c r="C2" s="274"/>
      <c r="D2" s="274"/>
      <c r="E2" s="274"/>
      <c r="F2" s="274"/>
      <c r="G2" s="274"/>
      <c r="H2" s="274"/>
      <c r="I2" s="274"/>
      <c r="J2" s="37"/>
      <c r="K2" s="7"/>
      <c r="L2" s="7"/>
      <c r="M2" s="7"/>
    </row>
    <row r="3" spans="1:13" s="5" customFormat="1" ht="42" customHeight="1">
      <c r="A3" s="88"/>
      <c r="B3" s="344" t="s">
        <v>180</v>
      </c>
      <c r="C3" s="344"/>
      <c r="D3" s="344"/>
      <c r="E3" s="344"/>
      <c r="F3" s="344"/>
      <c r="G3" s="344"/>
      <c r="H3" s="344"/>
      <c r="I3" s="344"/>
      <c r="J3" s="37"/>
      <c r="K3" s="7"/>
      <c r="L3" s="7"/>
      <c r="M3" s="7"/>
    </row>
    <row r="4" spans="1:13" s="23" customFormat="1" ht="20.100000000000001" customHeight="1">
      <c r="A4" s="88"/>
      <c r="B4" s="218"/>
      <c r="C4" s="218"/>
      <c r="D4" s="218"/>
      <c r="E4" s="218"/>
      <c r="F4" s="218"/>
      <c r="G4" s="218"/>
      <c r="H4" s="218"/>
      <c r="I4" s="218"/>
      <c r="J4" s="37"/>
      <c r="K4" s="22"/>
      <c r="L4" s="22"/>
      <c r="M4" s="22"/>
    </row>
    <row r="5" spans="1:13" s="156" customFormat="1" ht="30" customHeight="1">
      <c r="A5" s="153"/>
      <c r="B5" s="354" t="s">
        <v>85</v>
      </c>
      <c r="C5" s="354"/>
      <c r="D5" s="354"/>
      <c r="E5" s="354"/>
      <c r="F5" s="354"/>
      <c r="G5" s="354"/>
      <c r="H5" s="354"/>
      <c r="I5" s="354"/>
      <c r="J5" s="154"/>
      <c r="K5" s="155"/>
      <c r="L5" s="155"/>
      <c r="M5" s="155"/>
    </row>
    <row r="6" spans="1:13" s="5" customFormat="1" ht="20.100000000000001" customHeight="1">
      <c r="A6" s="88"/>
      <c r="B6" s="274"/>
      <c r="C6" s="274"/>
      <c r="D6" s="274"/>
      <c r="E6" s="274"/>
      <c r="F6" s="274"/>
      <c r="G6" s="274"/>
      <c r="H6" s="274"/>
      <c r="I6" s="274"/>
      <c r="J6" s="37"/>
      <c r="K6" s="7"/>
      <c r="L6" s="7"/>
      <c r="M6" s="7"/>
    </row>
    <row r="7" spans="1:13" s="5" customFormat="1" ht="20.100000000000001" customHeight="1">
      <c r="A7" s="88"/>
      <c r="B7" s="286" t="s">
        <v>20</v>
      </c>
      <c r="C7" s="286"/>
      <c r="D7" s="286"/>
      <c r="E7" s="343"/>
      <c r="F7" s="343"/>
      <c r="G7" s="343"/>
      <c r="H7" s="343"/>
      <c r="I7" s="343"/>
      <c r="J7" s="37"/>
      <c r="K7" s="7"/>
      <c r="L7" s="36"/>
    </row>
    <row r="8" spans="1:13" s="5" customFormat="1" ht="20.100000000000001" customHeight="1">
      <c r="A8" s="88"/>
      <c r="B8" s="274"/>
      <c r="C8" s="274"/>
      <c r="D8" s="274"/>
      <c r="E8" s="274"/>
      <c r="F8" s="274"/>
      <c r="G8" s="274"/>
      <c r="H8" s="274"/>
      <c r="I8" s="274"/>
      <c r="J8" s="37"/>
      <c r="K8" s="7"/>
      <c r="L8" s="7"/>
    </row>
    <row r="9" spans="1:13" s="5" customFormat="1" ht="20.100000000000001" customHeight="1">
      <c r="A9" s="88"/>
      <c r="B9" s="314" t="s">
        <v>71</v>
      </c>
      <c r="C9" s="314"/>
      <c r="D9" s="314"/>
      <c r="E9" s="314"/>
      <c r="F9" s="314"/>
      <c r="G9" s="314"/>
      <c r="H9" s="314"/>
      <c r="I9" s="314"/>
      <c r="J9" s="74"/>
      <c r="K9" s="7"/>
      <c r="L9" s="7"/>
    </row>
    <row r="10" spans="1:13" s="5" customFormat="1" ht="20.100000000000001" customHeight="1" thickBot="1">
      <c r="A10" s="88"/>
      <c r="B10" s="355"/>
      <c r="C10" s="355"/>
      <c r="D10" s="355"/>
      <c r="E10" s="355"/>
      <c r="F10" s="355"/>
      <c r="G10" s="355"/>
      <c r="H10" s="355"/>
      <c r="I10" s="355"/>
      <c r="J10" s="37"/>
      <c r="K10" s="7"/>
      <c r="L10" s="7"/>
    </row>
    <row r="11" spans="1:13" s="5" customFormat="1" ht="20.100000000000001" customHeight="1">
      <c r="A11" s="88"/>
      <c r="B11" s="333" t="s">
        <v>72</v>
      </c>
      <c r="C11" s="334"/>
      <c r="D11" s="335"/>
      <c r="E11" s="336"/>
      <c r="F11" s="337"/>
      <c r="G11" s="338"/>
      <c r="H11" s="339"/>
      <c r="I11" s="340"/>
      <c r="J11" s="37"/>
      <c r="K11" s="7"/>
      <c r="L11" s="7"/>
    </row>
    <row r="12" spans="1:13" s="5" customFormat="1" ht="20.100000000000001" customHeight="1">
      <c r="A12" s="88"/>
      <c r="B12" s="293"/>
      <c r="C12" s="294"/>
      <c r="D12" s="294"/>
      <c r="E12" s="294"/>
      <c r="F12" s="294"/>
      <c r="G12" s="294"/>
      <c r="H12" s="294"/>
      <c r="I12" s="295"/>
      <c r="J12" s="37"/>
      <c r="K12" s="7"/>
      <c r="L12" s="7"/>
    </row>
    <row r="13" spans="1:13" s="5" customFormat="1" ht="20.100000000000001" customHeight="1">
      <c r="A13" s="88"/>
      <c r="B13" s="296" t="s">
        <v>73</v>
      </c>
      <c r="C13" s="297"/>
      <c r="D13" s="323"/>
      <c r="E13" s="330"/>
      <c r="F13" s="331"/>
      <c r="G13" s="251" t="s">
        <v>138</v>
      </c>
      <c r="H13" s="252"/>
      <c r="I13" s="253"/>
      <c r="J13" s="37"/>
      <c r="K13" s="7"/>
      <c r="L13" s="7"/>
    </row>
    <row r="14" spans="1:13" s="5" customFormat="1" ht="20.100000000000001" customHeight="1">
      <c r="A14" s="88"/>
      <c r="B14" s="293"/>
      <c r="C14" s="294"/>
      <c r="D14" s="294"/>
      <c r="E14" s="294"/>
      <c r="F14" s="294"/>
      <c r="G14" s="294"/>
      <c r="H14" s="294"/>
      <c r="I14" s="295"/>
      <c r="J14" s="37"/>
      <c r="K14" s="7"/>
      <c r="L14" s="7"/>
    </row>
    <row r="15" spans="1:13" s="5" customFormat="1" ht="20.100000000000001" customHeight="1">
      <c r="A15" s="88"/>
      <c r="B15" s="296" t="s">
        <v>124</v>
      </c>
      <c r="C15" s="297"/>
      <c r="D15" s="323"/>
      <c r="E15" s="242"/>
      <c r="F15" s="244"/>
      <c r="G15" s="251" t="s">
        <v>82</v>
      </c>
      <c r="H15" s="252"/>
      <c r="I15" s="253"/>
      <c r="J15" s="37"/>
      <c r="K15" s="7"/>
      <c r="L15" s="7"/>
    </row>
    <row r="16" spans="1:13" s="29" customFormat="1" ht="20.100000000000001" customHeight="1">
      <c r="A16" s="88"/>
      <c r="B16" s="324" t="str">
        <f>"from sprayer calibration:  "&amp;TEXT('Sprayer Calibration'!$M$11,"#.0")&amp;" acres"</f>
        <v>from sprayer calibration:  .0 acres</v>
      </c>
      <c r="C16" s="325"/>
      <c r="D16" s="325"/>
      <c r="E16" s="325"/>
      <c r="F16" s="325"/>
      <c r="G16" s="325"/>
      <c r="H16" s="325"/>
      <c r="I16" s="326"/>
      <c r="J16" s="37"/>
      <c r="K16" s="31"/>
      <c r="L16" s="31"/>
    </row>
    <row r="17" spans="1:12" s="5" customFormat="1" ht="20.100000000000001" customHeight="1">
      <c r="A17" s="88"/>
      <c r="B17" s="293"/>
      <c r="C17" s="294"/>
      <c r="D17" s="294"/>
      <c r="E17" s="294"/>
      <c r="F17" s="294"/>
      <c r="G17" s="294"/>
      <c r="H17" s="294"/>
      <c r="I17" s="295"/>
      <c r="J17" s="37"/>
      <c r="K17" s="7"/>
      <c r="L17" s="7"/>
    </row>
    <row r="18" spans="1:12" s="5" customFormat="1" ht="20.100000000000001" customHeight="1">
      <c r="A18" s="88"/>
      <c r="B18" s="296" t="s">
        <v>197</v>
      </c>
      <c r="C18" s="297"/>
      <c r="D18" s="297"/>
      <c r="E18" s="347"/>
      <c r="F18" s="348"/>
      <c r="G18" s="252" t="str">
        <f>"Gallons for "&amp;TEXT(E15,"#.0")&amp;" acres"</f>
        <v>Gallons for .0 acres</v>
      </c>
      <c r="H18" s="252"/>
      <c r="I18" s="253"/>
      <c r="J18" s="37"/>
      <c r="K18" s="7"/>
      <c r="L18" s="7"/>
    </row>
    <row r="19" spans="1:12" s="29" customFormat="1" ht="20.100000000000001" customHeight="1">
      <c r="A19" s="88"/>
      <c r="B19" s="293"/>
      <c r="C19" s="294"/>
      <c r="D19" s="294"/>
      <c r="E19" s="349" t="e">
        <f>E18/E15</f>
        <v>#DIV/0!</v>
      </c>
      <c r="F19" s="350"/>
      <c r="G19" s="252" t="s">
        <v>140</v>
      </c>
      <c r="H19" s="252"/>
      <c r="I19" s="253"/>
      <c r="J19" s="37"/>
      <c r="K19" s="31"/>
      <c r="L19" s="31"/>
    </row>
    <row r="20" spans="1:12" s="29" customFormat="1" ht="20.100000000000001" customHeight="1">
      <c r="A20" s="88"/>
      <c r="B20" s="324" t="e">
        <f>"from sprayer calibration:  "&amp;TEXT('Sprayer Calibration'!$M$36,"#.0")&amp;" gallons for "&amp;TEXT('Sprayer Calibration'!$M$11,"#.0")&amp;" acres"</f>
        <v>#DIV/0!</v>
      </c>
      <c r="C20" s="325"/>
      <c r="D20" s="325"/>
      <c r="E20" s="325"/>
      <c r="F20" s="325"/>
      <c r="G20" s="325"/>
      <c r="H20" s="325"/>
      <c r="I20" s="326"/>
      <c r="J20" s="37"/>
      <c r="K20" s="31"/>
      <c r="L20" s="31"/>
    </row>
    <row r="21" spans="1:12" s="5" customFormat="1" ht="20.100000000000001" customHeight="1">
      <c r="A21" s="88"/>
      <c r="B21" s="324" t="e">
        <f>"=  "&amp;TEXT('Sprayer Calibration'!$M$34,"#.0")&amp;" gallons per acre"</f>
        <v>#DIV/0!</v>
      </c>
      <c r="C21" s="325"/>
      <c r="D21" s="325"/>
      <c r="E21" s="325"/>
      <c r="F21" s="325"/>
      <c r="G21" s="325"/>
      <c r="H21" s="325"/>
      <c r="I21" s="326"/>
      <c r="J21" s="37"/>
      <c r="K21" s="7"/>
      <c r="L21" s="7"/>
    </row>
    <row r="22" spans="1:12" s="29" customFormat="1" ht="20.100000000000001" customHeight="1">
      <c r="A22" s="88"/>
      <c r="B22" s="324"/>
      <c r="C22" s="325"/>
      <c r="D22" s="325"/>
      <c r="E22" s="325"/>
      <c r="F22" s="325"/>
      <c r="G22" s="325"/>
      <c r="H22" s="325"/>
      <c r="I22" s="326"/>
      <c r="J22" s="37"/>
      <c r="K22" s="31"/>
      <c r="L22" s="31"/>
    </row>
    <row r="23" spans="1:12" s="29" customFormat="1" ht="20.100000000000001" customHeight="1">
      <c r="A23" s="88"/>
      <c r="B23" s="320" t="s">
        <v>74</v>
      </c>
      <c r="C23" s="321"/>
      <c r="D23" s="322"/>
      <c r="E23" s="352" t="e">
        <f>E24*Conversions!$S$79</f>
        <v>#DIV/0!</v>
      </c>
      <c r="F23" s="352"/>
      <c r="G23" s="298" t="s">
        <v>201</v>
      </c>
      <c r="H23" s="298"/>
      <c r="I23" s="299"/>
      <c r="J23" s="37"/>
      <c r="K23" s="31"/>
      <c r="L23" s="31"/>
    </row>
    <row r="24" spans="1:12" s="17" customFormat="1" ht="20.100000000000001" customHeight="1">
      <c r="A24" s="88"/>
      <c r="B24" s="320"/>
      <c r="C24" s="321"/>
      <c r="D24" s="322"/>
      <c r="E24" s="352" t="e">
        <f>E13/E19</f>
        <v>#DIV/0!</v>
      </c>
      <c r="F24" s="352"/>
      <c r="G24" s="298" t="s">
        <v>139</v>
      </c>
      <c r="H24" s="298"/>
      <c r="I24" s="299"/>
      <c r="J24" s="37"/>
      <c r="K24" s="15"/>
      <c r="L24" s="15"/>
    </row>
    <row r="25" spans="1:12" s="29" customFormat="1" ht="20.100000000000001" hidden="1" customHeight="1">
      <c r="A25" s="88"/>
      <c r="B25" s="320"/>
      <c r="C25" s="321"/>
      <c r="D25" s="322"/>
      <c r="E25" s="351" t="e">
        <f>E24/128</f>
        <v>#DIV/0!</v>
      </c>
      <c r="F25" s="351"/>
      <c r="G25" s="298" t="s">
        <v>145</v>
      </c>
      <c r="H25" s="298"/>
      <c r="I25" s="299"/>
      <c r="J25" s="37"/>
      <c r="K25" s="31"/>
      <c r="L25" s="31"/>
    </row>
    <row r="26" spans="1:12" s="17" customFormat="1" ht="20.100000000000001" customHeight="1">
      <c r="A26" s="88"/>
      <c r="B26" s="293"/>
      <c r="C26" s="294"/>
      <c r="D26" s="294"/>
      <c r="E26" s="294"/>
      <c r="F26" s="294"/>
      <c r="G26" s="294"/>
      <c r="H26" s="294"/>
      <c r="I26" s="295"/>
      <c r="J26" s="37"/>
      <c r="K26" s="15"/>
      <c r="L26" s="16"/>
    </row>
    <row r="27" spans="1:12" s="5" customFormat="1" ht="20.100000000000001" customHeight="1">
      <c r="A27" s="88"/>
      <c r="B27" s="296" t="s">
        <v>75</v>
      </c>
      <c r="C27" s="297"/>
      <c r="D27" s="323"/>
      <c r="E27" s="300"/>
      <c r="F27" s="300"/>
      <c r="G27" s="316" t="s">
        <v>135</v>
      </c>
      <c r="H27" s="298"/>
      <c r="I27" s="299"/>
      <c r="J27" s="37"/>
      <c r="K27" s="7"/>
      <c r="L27" s="7"/>
    </row>
    <row r="28" spans="1:12" s="29" customFormat="1" ht="20.100000000000001" customHeight="1">
      <c r="A28" s="88"/>
      <c r="B28" s="296" t="s">
        <v>76</v>
      </c>
      <c r="C28" s="297"/>
      <c r="D28" s="323"/>
      <c r="E28" s="353" t="e">
        <f>E18/E27</f>
        <v>#DIV/0!</v>
      </c>
      <c r="F28" s="353"/>
      <c r="G28" s="252" t="str">
        <f>"Tankfuls for "&amp;TEXT(E15,"#.0")&amp;" acres"</f>
        <v>Tankfuls for .0 acres</v>
      </c>
      <c r="H28" s="252"/>
      <c r="I28" s="253"/>
      <c r="J28" s="37"/>
      <c r="K28" s="31"/>
      <c r="L28" s="31"/>
    </row>
    <row r="29" spans="1:12" s="17" customFormat="1" ht="20.100000000000001" customHeight="1">
      <c r="A29" s="88"/>
      <c r="B29" s="293"/>
      <c r="C29" s="294"/>
      <c r="D29" s="294"/>
      <c r="E29" s="294"/>
      <c r="F29" s="294"/>
      <c r="G29" s="294"/>
      <c r="H29" s="294"/>
      <c r="I29" s="295"/>
      <c r="J29" s="37"/>
      <c r="K29" s="15"/>
      <c r="L29" s="15"/>
    </row>
    <row r="30" spans="1:12" s="29" customFormat="1" ht="20.100000000000001" customHeight="1">
      <c r="A30" s="88"/>
      <c r="B30" s="296" t="s">
        <v>200</v>
      </c>
      <c r="C30" s="297"/>
      <c r="D30" s="301" t="s">
        <v>199</v>
      </c>
      <c r="E30" s="301"/>
      <c r="F30" s="171"/>
      <c r="G30" s="301" t="str">
        <f>"for "&amp;TEXT(E15,"#.0")&amp;" acres"</f>
        <v>for .0 acres</v>
      </c>
      <c r="H30" s="301"/>
      <c r="I30" s="174"/>
      <c r="J30" s="88"/>
      <c r="K30" s="33"/>
      <c r="L30" s="33"/>
    </row>
    <row r="31" spans="1:12" s="29" customFormat="1" ht="20.100000000000001" customHeight="1">
      <c r="A31" s="88"/>
      <c r="B31" s="293"/>
      <c r="C31" s="307"/>
      <c r="D31" s="308" t="e">
        <f>E23*E27</f>
        <v>#DIV/0!</v>
      </c>
      <c r="E31" s="308"/>
      <c r="F31" s="172" t="s">
        <v>201</v>
      </c>
      <c r="G31" s="308" t="e">
        <f>D31*E28</f>
        <v>#DIV/0!</v>
      </c>
      <c r="H31" s="308"/>
      <c r="I31" s="173" t="s">
        <v>201</v>
      </c>
      <c r="J31" s="88"/>
      <c r="K31" s="31"/>
      <c r="L31" s="31"/>
    </row>
    <row r="32" spans="1:12" s="5" customFormat="1" ht="20.100000000000001" customHeight="1">
      <c r="A32" s="88"/>
      <c r="B32" s="293"/>
      <c r="C32" s="307"/>
      <c r="D32" s="308" t="e">
        <f>E24*E27</f>
        <v>#DIV/0!</v>
      </c>
      <c r="E32" s="308"/>
      <c r="F32" s="166" t="s">
        <v>205</v>
      </c>
      <c r="G32" s="308" t="e">
        <f>D32*E28</f>
        <v>#DIV/0!</v>
      </c>
      <c r="H32" s="308"/>
      <c r="I32" s="176" t="s">
        <v>139</v>
      </c>
      <c r="J32" s="88"/>
      <c r="K32" s="7"/>
      <c r="L32" s="7"/>
    </row>
    <row r="33" spans="1:13" s="29" customFormat="1" ht="20.100000000000001" customHeight="1">
      <c r="A33" s="88"/>
      <c r="B33" s="293"/>
      <c r="C33" s="307"/>
      <c r="D33" s="352" t="e">
        <f>E25*E27</f>
        <v>#DIV/0!</v>
      </c>
      <c r="E33" s="352"/>
      <c r="F33" s="172" t="s">
        <v>145</v>
      </c>
      <c r="G33" s="308" t="e">
        <f>D33*E28</f>
        <v>#DIV/0!</v>
      </c>
      <c r="H33" s="308"/>
      <c r="I33" s="173" t="s">
        <v>145</v>
      </c>
      <c r="J33" s="88"/>
      <c r="K33" s="31"/>
      <c r="L33" s="31"/>
    </row>
    <row r="34" spans="1:13" s="5" customFormat="1" ht="20.100000000000001" customHeight="1" thickBot="1">
      <c r="A34" s="88"/>
      <c r="B34" s="304"/>
      <c r="C34" s="305"/>
      <c r="D34" s="305"/>
      <c r="E34" s="305"/>
      <c r="F34" s="305"/>
      <c r="G34" s="305"/>
      <c r="H34" s="305"/>
      <c r="I34" s="306"/>
      <c r="J34" s="37"/>
      <c r="K34" s="7"/>
      <c r="L34" s="7"/>
    </row>
    <row r="35" spans="1:13" s="5" customFormat="1" ht="20.100000000000001" customHeight="1">
      <c r="A35" s="88"/>
      <c r="B35" s="356"/>
      <c r="C35" s="356"/>
      <c r="D35" s="356"/>
      <c r="E35" s="356"/>
      <c r="F35" s="356"/>
      <c r="G35" s="356"/>
      <c r="H35" s="356"/>
      <c r="I35" s="356"/>
      <c r="J35" s="37"/>
      <c r="K35" s="7"/>
      <c r="L35" s="7"/>
    </row>
    <row r="36" spans="1:13" s="5" customFormat="1" ht="20.100000000000001" customHeight="1">
      <c r="A36" s="88"/>
      <c r="B36" s="311" t="s">
        <v>83</v>
      </c>
      <c r="C36" s="311"/>
      <c r="D36" s="311"/>
      <c r="E36" s="311"/>
      <c r="F36" s="311"/>
      <c r="G36" s="311"/>
      <c r="H36" s="311"/>
      <c r="I36" s="311"/>
      <c r="J36" s="37"/>
      <c r="K36" s="7"/>
      <c r="L36" s="7"/>
    </row>
    <row r="37" spans="1:13" s="5" customFormat="1" ht="20.100000000000001" customHeight="1">
      <c r="A37" s="88"/>
      <c r="B37" s="200"/>
      <c r="C37" s="200"/>
      <c r="D37" s="200"/>
      <c r="E37" s="200"/>
      <c r="F37" s="200"/>
      <c r="G37" s="200"/>
      <c r="H37" s="200"/>
      <c r="I37" s="200"/>
      <c r="J37" s="37"/>
      <c r="K37" s="7"/>
      <c r="L37" s="7"/>
    </row>
    <row r="38" spans="1:13" s="20" customFormat="1" ht="50.85" customHeight="1">
      <c r="A38" s="88"/>
      <c r="B38" s="313" t="s">
        <v>84</v>
      </c>
      <c r="C38" s="313"/>
      <c r="D38" s="313"/>
      <c r="E38" s="313"/>
      <c r="F38" s="313"/>
      <c r="G38" s="313"/>
      <c r="H38" s="313"/>
      <c r="I38" s="313"/>
      <c r="J38" s="37"/>
      <c r="K38" s="19"/>
      <c r="L38" s="19"/>
      <c r="M38" s="19"/>
    </row>
    <row r="39" spans="1:13" s="20" customFormat="1" ht="20.100000000000001" customHeight="1">
      <c r="A39" s="88"/>
      <c r="B39" s="200"/>
      <c r="C39" s="200"/>
      <c r="D39" s="200"/>
      <c r="E39" s="200"/>
      <c r="F39" s="200"/>
      <c r="G39" s="200"/>
      <c r="H39" s="200"/>
      <c r="I39" s="200"/>
      <c r="J39" s="37"/>
      <c r="K39" s="19"/>
      <c r="L39" s="19"/>
      <c r="M39" s="16"/>
    </row>
    <row r="40" spans="1:13" s="29" customFormat="1" ht="20.100000000000001" customHeight="1">
      <c r="A40" s="88"/>
      <c r="B40" s="314" t="s">
        <v>137</v>
      </c>
      <c r="C40" s="314"/>
      <c r="D40" s="314"/>
      <c r="E40" s="314"/>
      <c r="F40" s="314"/>
      <c r="G40" s="314"/>
      <c r="H40" s="314"/>
      <c r="I40" s="314"/>
      <c r="J40" s="37"/>
      <c r="K40" s="31"/>
      <c r="L40" s="31"/>
      <c r="M40" s="16"/>
    </row>
    <row r="41" spans="1:13" s="20" customFormat="1" ht="20.100000000000001" customHeight="1">
      <c r="A41" s="88"/>
      <c r="B41" s="252" t="s">
        <v>81</v>
      </c>
      <c r="C41" s="252"/>
      <c r="D41" s="252"/>
      <c r="E41" s="252"/>
      <c r="F41" s="252"/>
      <c r="G41" s="252"/>
      <c r="H41" s="252"/>
      <c r="I41" s="252"/>
      <c r="J41" s="88"/>
      <c r="K41" s="18"/>
      <c r="L41" s="18"/>
    </row>
    <row r="42" spans="1:13" s="20" customFormat="1" ht="20.100000000000001" customHeight="1">
      <c r="A42" s="88"/>
      <c r="B42" s="252" t="s">
        <v>77</v>
      </c>
      <c r="C42" s="252"/>
      <c r="D42" s="252"/>
      <c r="E42" s="252"/>
      <c r="F42" s="252"/>
      <c r="G42" s="252"/>
      <c r="H42" s="252"/>
      <c r="I42" s="252"/>
      <c r="J42" s="88"/>
      <c r="K42" s="18"/>
      <c r="L42" s="18"/>
    </row>
    <row r="43" spans="1:13" s="20" customFormat="1" ht="20.100000000000001" customHeight="1">
      <c r="A43" s="88"/>
      <c r="B43" s="298" t="s">
        <v>78</v>
      </c>
      <c r="C43" s="298"/>
      <c r="D43" s="298"/>
      <c r="E43" s="298"/>
      <c r="F43" s="298"/>
      <c r="G43" s="298"/>
      <c r="H43" s="298"/>
      <c r="I43" s="298"/>
      <c r="J43" s="88"/>
      <c r="K43" s="18"/>
      <c r="L43" s="18"/>
    </row>
    <row r="44" spans="1:13" s="20" customFormat="1" ht="20.100000000000001" customHeight="1">
      <c r="A44" s="88"/>
      <c r="B44" s="298" t="s">
        <v>79</v>
      </c>
      <c r="C44" s="298"/>
      <c r="D44" s="298"/>
      <c r="E44" s="298"/>
      <c r="F44" s="298"/>
      <c r="G44" s="298"/>
      <c r="H44" s="298"/>
      <c r="I44" s="298"/>
      <c r="J44" s="88"/>
      <c r="K44" s="18"/>
      <c r="L44" s="18"/>
    </row>
    <row r="45" spans="1:13" s="20" customFormat="1" ht="20.100000000000001" customHeight="1">
      <c r="A45" s="88"/>
      <c r="B45" s="298" t="s">
        <v>80</v>
      </c>
      <c r="C45" s="298"/>
      <c r="D45" s="298"/>
      <c r="E45" s="298"/>
      <c r="F45" s="298"/>
      <c r="G45" s="298"/>
      <c r="H45" s="298"/>
      <c r="I45" s="298"/>
      <c r="J45" s="88"/>
      <c r="K45" s="18"/>
      <c r="L45" s="18"/>
    </row>
    <row r="46" spans="1:13" s="20" customFormat="1" ht="18.95" customHeight="1">
      <c r="A46" s="88"/>
      <c r="B46" s="202"/>
      <c r="C46" s="202"/>
      <c r="D46" s="202"/>
      <c r="E46" s="202"/>
      <c r="F46" s="202"/>
      <c r="G46" s="202"/>
      <c r="H46" s="202"/>
      <c r="I46" s="202"/>
      <c r="J46" s="88"/>
      <c r="K46" s="18"/>
      <c r="L46" s="18"/>
    </row>
  </sheetData>
  <sheetProtection formatCells="0" formatColumns="0" formatRows="0" selectLockedCells="1"/>
  <mergeCells count="73">
    <mergeCell ref="B34:I34"/>
    <mergeCell ref="D32:E32"/>
    <mergeCell ref="D33:E33"/>
    <mergeCell ref="D31:E31"/>
    <mergeCell ref="B32:C32"/>
    <mergeCell ref="B33:C33"/>
    <mergeCell ref="B31:C31"/>
    <mergeCell ref="B30:C30"/>
    <mergeCell ref="D30:E30"/>
    <mergeCell ref="G30:H30"/>
    <mergeCell ref="G32:H32"/>
    <mergeCell ref="G33:H33"/>
    <mergeCell ref="G31:H31"/>
    <mergeCell ref="B37:I37"/>
    <mergeCell ref="B39:I39"/>
    <mergeCell ref="B41:I41"/>
    <mergeCell ref="B35:I35"/>
    <mergeCell ref="B36:I36"/>
    <mergeCell ref="B46:I46"/>
    <mergeCell ref="B42:I42"/>
    <mergeCell ref="B43:I43"/>
    <mergeCell ref="B38:I38"/>
    <mergeCell ref="B44:I44"/>
    <mergeCell ref="B45:I45"/>
    <mergeCell ref="B40:I40"/>
    <mergeCell ref="B8:I8"/>
    <mergeCell ref="B9:I9"/>
    <mergeCell ref="B10:I10"/>
    <mergeCell ref="B7:D7"/>
    <mergeCell ref="E7:I7"/>
    <mergeCell ref="B5:I5"/>
    <mergeCell ref="B2:I2"/>
    <mergeCell ref="B4:I4"/>
    <mergeCell ref="B6:I6"/>
    <mergeCell ref="B3:I3"/>
    <mergeCell ref="E15:F15"/>
    <mergeCell ref="G19:I19"/>
    <mergeCell ref="B19:D19"/>
    <mergeCell ref="B11:D11"/>
    <mergeCell ref="B13:D13"/>
    <mergeCell ref="B18:D18"/>
    <mergeCell ref="E11:G11"/>
    <mergeCell ref="B12:I12"/>
    <mergeCell ref="B14:I14"/>
    <mergeCell ref="B17:I17"/>
    <mergeCell ref="B29:I29"/>
    <mergeCell ref="G25:I25"/>
    <mergeCell ref="G23:I23"/>
    <mergeCell ref="E25:F25"/>
    <mergeCell ref="E23:F23"/>
    <mergeCell ref="B28:D28"/>
    <mergeCell ref="E27:F27"/>
    <mergeCell ref="E28:F28"/>
    <mergeCell ref="G28:I28"/>
    <mergeCell ref="G27:I27"/>
    <mergeCell ref="G24:I24"/>
    <mergeCell ref="E24:F24"/>
    <mergeCell ref="B1:E1"/>
    <mergeCell ref="B22:I22"/>
    <mergeCell ref="B23:D25"/>
    <mergeCell ref="B27:D27"/>
    <mergeCell ref="B20:I20"/>
    <mergeCell ref="B26:I26"/>
    <mergeCell ref="B21:I21"/>
    <mergeCell ref="B16:I16"/>
    <mergeCell ref="H11:I11"/>
    <mergeCell ref="E18:F18"/>
    <mergeCell ref="G18:I18"/>
    <mergeCell ref="E19:F19"/>
    <mergeCell ref="G13:I13"/>
    <mergeCell ref="B15:D15"/>
    <mergeCell ref="E13:F13"/>
    <mergeCell ref="G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8"/>
  <sheetViews>
    <sheetView workbookViewId="0">
      <selection activeCell="B9" sqref="B9:I9"/>
    </sheetView>
  </sheetViews>
  <sheetFormatPr defaultColWidth="14.42578125" defaultRowHeight="15.75" customHeight="1"/>
  <cols>
    <col min="1" max="1" width="7.7109375" style="39" customWidth="1"/>
    <col min="2" max="2" width="7.28515625" style="39" customWidth="1"/>
    <col min="3" max="3" width="15.7109375" style="39" customWidth="1"/>
    <col min="4" max="4" width="12.7109375" style="39" customWidth="1"/>
    <col min="5" max="5" width="10.7109375" style="39" customWidth="1"/>
    <col min="6" max="6" width="10.7109375" style="88" customWidth="1"/>
    <col min="7" max="8" width="10.7109375" style="39" customWidth="1"/>
    <col min="9" max="9" width="13.7109375" style="39" customWidth="1"/>
    <col min="10" max="10" width="8.85546875" style="39" customWidth="1"/>
  </cols>
  <sheetData>
    <row r="1" spans="1:11" ht="69.75" customHeight="1">
      <c r="B1" s="341" t="s">
        <v>88</v>
      </c>
      <c r="C1" s="341"/>
      <c r="D1" s="341"/>
      <c r="E1" s="341"/>
      <c r="F1" s="189"/>
      <c r="G1" s="146"/>
      <c r="H1" s="146"/>
      <c r="I1" s="146"/>
    </row>
    <row r="2" spans="1:11" ht="20.100000000000001" customHeight="1">
      <c r="B2" s="202"/>
      <c r="C2" s="202"/>
      <c r="D2" s="202"/>
      <c r="E2" s="202"/>
      <c r="F2" s="202"/>
      <c r="G2" s="202"/>
      <c r="H2" s="202"/>
      <c r="I2" s="202"/>
      <c r="K2" s="1"/>
    </row>
    <row r="3" spans="1:11" ht="42" customHeight="1">
      <c r="B3" s="344" t="s">
        <v>181</v>
      </c>
      <c r="C3" s="344"/>
      <c r="D3" s="344"/>
      <c r="E3" s="344"/>
      <c r="F3" s="344"/>
      <c r="G3" s="344"/>
      <c r="H3" s="344"/>
      <c r="I3" s="344"/>
      <c r="K3" s="2"/>
    </row>
    <row r="4" spans="1:11" ht="20.100000000000001" customHeight="1">
      <c r="B4" s="218"/>
      <c r="C4" s="218"/>
      <c r="D4" s="218"/>
      <c r="E4" s="218"/>
      <c r="F4" s="218"/>
      <c r="G4" s="218"/>
      <c r="H4" s="218"/>
      <c r="I4" s="218"/>
      <c r="K4" s="2"/>
    </row>
    <row r="5" spans="1:11" s="152" customFormat="1" ht="32.25" customHeight="1">
      <c r="A5" s="83"/>
      <c r="B5" s="354" t="s">
        <v>85</v>
      </c>
      <c r="C5" s="354"/>
      <c r="D5" s="354"/>
      <c r="E5" s="354"/>
      <c r="F5" s="354"/>
      <c r="G5" s="354"/>
      <c r="H5" s="354"/>
      <c r="I5" s="354"/>
      <c r="J5" s="83"/>
      <c r="K5" s="151"/>
    </row>
    <row r="6" spans="1:11" ht="20.100000000000001" customHeight="1">
      <c r="B6" s="343"/>
      <c r="C6" s="343"/>
      <c r="D6" s="343"/>
      <c r="E6" s="343"/>
      <c r="F6" s="343"/>
      <c r="G6" s="343"/>
      <c r="H6" s="343"/>
      <c r="I6" s="343"/>
      <c r="K6" s="2"/>
    </row>
    <row r="7" spans="1:11" ht="20.100000000000001" customHeight="1">
      <c r="B7" s="286" t="s">
        <v>20</v>
      </c>
      <c r="C7" s="286"/>
      <c r="D7" s="286"/>
      <c r="E7" s="343"/>
      <c r="F7" s="343"/>
      <c r="G7" s="343"/>
      <c r="H7" s="343"/>
      <c r="I7" s="343"/>
      <c r="J7" s="77"/>
    </row>
    <row r="8" spans="1:11" ht="20.100000000000001" customHeight="1">
      <c r="B8" s="343"/>
      <c r="C8" s="343"/>
      <c r="D8" s="343"/>
      <c r="E8" s="343"/>
      <c r="F8" s="343"/>
      <c r="G8" s="343"/>
      <c r="H8" s="343"/>
      <c r="I8" s="343"/>
    </row>
    <row r="9" spans="1:11" ht="20.100000000000001" customHeight="1">
      <c r="B9" s="314" t="s">
        <v>71</v>
      </c>
      <c r="C9" s="314"/>
      <c r="D9" s="314"/>
      <c r="E9" s="314"/>
      <c r="F9" s="314"/>
      <c r="G9" s="314"/>
      <c r="H9" s="314"/>
      <c r="I9" s="314"/>
    </row>
    <row r="10" spans="1:11" ht="20.100000000000001" customHeight="1" thickBot="1">
      <c r="B10" s="332"/>
      <c r="C10" s="332"/>
      <c r="D10" s="332"/>
      <c r="E10" s="332"/>
      <c r="F10" s="332"/>
      <c r="G10" s="332"/>
      <c r="H10" s="332"/>
      <c r="I10" s="332"/>
    </row>
    <row r="11" spans="1:11" ht="20.100000000000001" customHeight="1">
      <c r="B11" s="333" t="s">
        <v>72</v>
      </c>
      <c r="C11" s="334"/>
      <c r="D11" s="335"/>
      <c r="E11" s="336"/>
      <c r="F11" s="337"/>
      <c r="G11" s="338"/>
      <c r="H11" s="339"/>
      <c r="I11" s="340"/>
    </row>
    <row r="12" spans="1:11" ht="20.100000000000001" customHeight="1">
      <c r="B12" s="293"/>
      <c r="C12" s="294"/>
      <c r="D12" s="294"/>
      <c r="E12" s="294"/>
      <c r="F12" s="294"/>
      <c r="G12" s="294"/>
      <c r="H12" s="294"/>
      <c r="I12" s="295"/>
    </row>
    <row r="13" spans="1:11" ht="20.100000000000001" customHeight="1">
      <c r="B13" s="296" t="s">
        <v>73</v>
      </c>
      <c r="C13" s="297"/>
      <c r="D13" s="323"/>
      <c r="E13" s="330"/>
      <c r="F13" s="331"/>
      <c r="G13" s="251" t="s">
        <v>144</v>
      </c>
      <c r="H13" s="252"/>
      <c r="I13" s="253"/>
    </row>
    <row r="14" spans="1:11" ht="20.100000000000001" customHeight="1">
      <c r="B14" s="293"/>
      <c r="C14" s="294"/>
      <c r="D14" s="294"/>
      <c r="E14" s="294"/>
      <c r="F14" s="294"/>
      <c r="G14" s="294"/>
      <c r="H14" s="294"/>
      <c r="I14" s="295"/>
    </row>
    <row r="15" spans="1:11" ht="20.100000000000001" customHeight="1">
      <c r="B15" s="296" t="s">
        <v>124</v>
      </c>
      <c r="C15" s="297"/>
      <c r="D15" s="323"/>
      <c r="E15" s="242"/>
      <c r="F15" s="244"/>
      <c r="G15" s="251" t="s">
        <v>82</v>
      </c>
      <c r="H15" s="252"/>
      <c r="I15" s="253"/>
    </row>
    <row r="16" spans="1:11" ht="20.100000000000001" customHeight="1">
      <c r="A16" s="88"/>
      <c r="B16" s="324" t="str">
        <f>"from sprayer calibration:  "&amp;TEXT('Sprayer Calibration'!$M$11,"#.0")&amp;" acres"</f>
        <v>from sprayer calibration:  .0 acres</v>
      </c>
      <c r="C16" s="325"/>
      <c r="D16" s="325"/>
      <c r="E16" s="325"/>
      <c r="F16" s="325"/>
      <c r="G16" s="325"/>
      <c r="H16" s="325"/>
      <c r="I16" s="326"/>
      <c r="J16" s="88"/>
    </row>
    <row r="17" spans="1:10" ht="20.100000000000001" customHeight="1">
      <c r="B17" s="293"/>
      <c r="C17" s="294"/>
      <c r="D17" s="294"/>
      <c r="E17" s="294"/>
      <c r="F17" s="294"/>
      <c r="G17" s="294"/>
      <c r="H17" s="294"/>
      <c r="I17" s="295"/>
    </row>
    <row r="18" spans="1:10" ht="20.100000000000001" customHeight="1">
      <c r="B18" s="296" t="s">
        <v>197</v>
      </c>
      <c r="C18" s="297"/>
      <c r="D18" s="323"/>
      <c r="E18" s="242"/>
      <c r="F18" s="244"/>
      <c r="G18" s="252" t="str">
        <f>"Gallons for "&amp;TEXT(E15,"#.0")&amp;" acres"</f>
        <v>Gallons for .0 acres</v>
      </c>
      <c r="H18" s="252"/>
      <c r="I18" s="253"/>
    </row>
    <row r="19" spans="1:10" ht="20.100000000000001" customHeight="1">
      <c r="A19" s="88"/>
      <c r="B19" s="293"/>
      <c r="C19" s="294"/>
      <c r="D19" s="307"/>
      <c r="E19" s="329" t="e">
        <f>E18/E15</f>
        <v>#DIV/0!</v>
      </c>
      <c r="F19" s="329"/>
      <c r="G19" s="251" t="s">
        <v>140</v>
      </c>
      <c r="H19" s="252"/>
      <c r="I19" s="253"/>
      <c r="J19" s="88"/>
    </row>
    <row r="20" spans="1:10" ht="20.100000000000001" customHeight="1">
      <c r="A20" s="88"/>
      <c r="B20" s="324" t="e">
        <f>"from sprayer calibration:  "&amp;TEXT('Sprayer Calibration'!$M$36,"#.0")&amp;" gallons for "&amp;TEXT('Sprayer Calibration'!$M$11,"#.0")&amp;" acres"</f>
        <v>#DIV/0!</v>
      </c>
      <c r="C20" s="325"/>
      <c r="D20" s="325"/>
      <c r="E20" s="325"/>
      <c r="F20" s="325"/>
      <c r="G20" s="325"/>
      <c r="H20" s="325"/>
      <c r="I20" s="326"/>
      <c r="J20" s="88"/>
    </row>
    <row r="21" spans="1:10" ht="20.100000000000001" customHeight="1">
      <c r="A21" s="88"/>
      <c r="B21" s="324" t="e">
        <f>"                                  = "&amp;TEXT('Sprayer Calibration'!$M$34,"#.0")&amp;" gallons per acre"</f>
        <v>#DIV/0!</v>
      </c>
      <c r="C21" s="325"/>
      <c r="D21" s="325"/>
      <c r="E21" s="325"/>
      <c r="F21" s="325"/>
      <c r="G21" s="325"/>
      <c r="H21" s="325"/>
      <c r="I21" s="326"/>
      <c r="J21" s="88"/>
    </row>
    <row r="22" spans="1:10" ht="20.100000000000001" hidden="1" customHeight="1">
      <c r="B22" s="293"/>
      <c r="C22" s="294"/>
      <c r="D22" s="294"/>
      <c r="E22" s="294"/>
      <c r="F22" s="294"/>
      <c r="G22" s="294"/>
      <c r="H22" s="294"/>
      <c r="I22" s="295"/>
    </row>
    <row r="23" spans="1:10" ht="20.100000000000001" hidden="1" customHeight="1">
      <c r="B23" s="296" t="s">
        <v>95</v>
      </c>
      <c r="C23" s="297"/>
      <c r="D23" s="323"/>
      <c r="E23" s="135">
        <v>16</v>
      </c>
      <c r="F23" s="164"/>
      <c r="G23" s="251" t="s">
        <v>96</v>
      </c>
      <c r="H23" s="252"/>
      <c r="I23" s="253"/>
    </row>
    <row r="24" spans="1:10" ht="20.100000000000001" customHeight="1">
      <c r="A24" s="88"/>
      <c r="B24" s="180"/>
      <c r="C24" s="181"/>
      <c r="D24" s="181"/>
      <c r="E24" s="177"/>
      <c r="F24" s="177"/>
      <c r="G24" s="178"/>
      <c r="H24" s="178"/>
      <c r="I24" s="179"/>
      <c r="J24" s="88"/>
    </row>
    <row r="25" spans="1:10" ht="20.100000000000001" customHeight="1">
      <c r="A25" s="88"/>
      <c r="B25" s="320" t="s">
        <v>74</v>
      </c>
      <c r="C25" s="321"/>
      <c r="D25" s="322"/>
      <c r="E25" s="352" t="e">
        <f>E26*Conversions!$S$79</f>
        <v>#DIV/0!</v>
      </c>
      <c r="F25" s="352"/>
      <c r="G25" s="316" t="s">
        <v>201</v>
      </c>
      <c r="H25" s="298"/>
      <c r="I25" s="299"/>
      <c r="J25" s="88"/>
    </row>
    <row r="26" spans="1:10" ht="20.100000000000001" customHeight="1">
      <c r="B26" s="320"/>
      <c r="C26" s="321"/>
      <c r="D26" s="322"/>
      <c r="E26" s="308" t="e">
        <f>(E23*E13)/E19</f>
        <v>#DIV/0!</v>
      </c>
      <c r="F26" s="308"/>
      <c r="G26" s="316" t="s">
        <v>139</v>
      </c>
      <c r="H26" s="298"/>
      <c r="I26" s="299"/>
    </row>
    <row r="27" spans="1:10" ht="20.100000000000001" hidden="1" customHeight="1">
      <c r="A27" s="88"/>
      <c r="B27" s="320"/>
      <c r="C27" s="321"/>
      <c r="D27" s="322"/>
      <c r="E27" s="352" t="e">
        <f>E26/128</f>
        <v>#DIV/0!</v>
      </c>
      <c r="F27" s="352"/>
      <c r="G27" s="316" t="s">
        <v>145</v>
      </c>
      <c r="H27" s="298"/>
      <c r="I27" s="299"/>
      <c r="J27" s="88"/>
    </row>
    <row r="28" spans="1:10" ht="20.100000000000001" customHeight="1">
      <c r="B28" s="293"/>
      <c r="C28" s="294"/>
      <c r="D28" s="294"/>
      <c r="E28" s="294"/>
      <c r="F28" s="294"/>
      <c r="G28" s="294"/>
      <c r="H28" s="294"/>
      <c r="I28" s="295"/>
    </row>
    <row r="29" spans="1:10" ht="20.100000000000001" customHeight="1">
      <c r="B29" s="296" t="s">
        <v>75</v>
      </c>
      <c r="C29" s="297"/>
      <c r="D29" s="323"/>
      <c r="E29" s="359"/>
      <c r="F29" s="359"/>
      <c r="G29" s="298" t="s">
        <v>135</v>
      </c>
      <c r="H29" s="298"/>
      <c r="I29" s="299"/>
    </row>
    <row r="30" spans="1:10" ht="20.100000000000001" customHeight="1">
      <c r="A30" s="88"/>
      <c r="B30" s="296" t="s">
        <v>76</v>
      </c>
      <c r="C30" s="297"/>
      <c r="D30" s="297"/>
      <c r="E30" s="353" t="e">
        <f>E18/E29</f>
        <v>#DIV/0!</v>
      </c>
      <c r="F30" s="353"/>
      <c r="G30" s="252" t="str">
        <f>"Tankfuls for "&amp;TEXT(E15,"#.0")&amp;" acres"</f>
        <v>Tankfuls for .0 acres</v>
      </c>
      <c r="H30" s="252"/>
      <c r="I30" s="253"/>
      <c r="J30" s="88"/>
    </row>
    <row r="31" spans="1:10" ht="20.100000000000001" customHeight="1">
      <c r="A31" s="88"/>
      <c r="B31" s="293"/>
      <c r="C31" s="294"/>
      <c r="D31" s="294"/>
      <c r="E31" s="294"/>
      <c r="F31" s="294"/>
      <c r="G31" s="294"/>
      <c r="H31" s="294"/>
      <c r="I31" s="295"/>
      <c r="J31" s="88"/>
    </row>
    <row r="32" spans="1:10" ht="20.100000000000001" customHeight="1">
      <c r="B32" s="296" t="s">
        <v>200</v>
      </c>
      <c r="C32" s="297"/>
      <c r="D32" s="301" t="s">
        <v>199</v>
      </c>
      <c r="E32" s="301"/>
      <c r="F32" s="171"/>
      <c r="G32" s="301" t="str">
        <f>"for "&amp;TEXT(E15,"#.0")&amp;" acres"</f>
        <v>for .0 acres</v>
      </c>
      <c r="H32" s="301"/>
      <c r="I32" s="174"/>
    </row>
    <row r="33" spans="1:13" ht="20.100000000000001" customHeight="1">
      <c r="B33" s="293"/>
      <c r="C33" s="307"/>
      <c r="D33" s="308" t="e">
        <f>E25*E29</f>
        <v>#DIV/0!</v>
      </c>
      <c r="E33" s="308"/>
      <c r="F33" s="167" t="s">
        <v>201</v>
      </c>
      <c r="G33" s="308" t="e">
        <f>D33*E30</f>
        <v>#DIV/0!</v>
      </c>
      <c r="H33" s="308"/>
      <c r="I33" s="168" t="s">
        <v>201</v>
      </c>
    </row>
    <row r="34" spans="1:13" ht="20.100000000000001" customHeight="1">
      <c r="B34" s="293"/>
      <c r="C34" s="307"/>
      <c r="D34" s="308" t="e">
        <f>E26*E29</f>
        <v>#DIV/0!</v>
      </c>
      <c r="E34" s="308"/>
      <c r="F34" s="167" t="s">
        <v>205</v>
      </c>
      <c r="G34" s="308" t="e">
        <f>D34*E30</f>
        <v>#DIV/0!</v>
      </c>
      <c r="H34" s="308"/>
      <c r="I34" s="168" t="s">
        <v>143</v>
      </c>
    </row>
    <row r="35" spans="1:13" ht="20.100000000000001" customHeight="1">
      <c r="A35" s="88"/>
      <c r="B35" s="293"/>
      <c r="C35" s="307"/>
      <c r="D35" s="308" t="e">
        <f>E27*E29</f>
        <v>#DIV/0!</v>
      </c>
      <c r="E35" s="308"/>
      <c r="F35" s="167" t="s">
        <v>145</v>
      </c>
      <c r="G35" s="308" t="e">
        <f>D35*E30</f>
        <v>#DIV/0!</v>
      </c>
      <c r="H35" s="308"/>
      <c r="I35" s="168" t="s">
        <v>145</v>
      </c>
      <c r="J35" s="88"/>
    </row>
    <row r="36" spans="1:13" ht="20.100000000000001" customHeight="1" thickBot="1">
      <c r="B36" s="357"/>
      <c r="C36" s="355"/>
      <c r="D36" s="355"/>
      <c r="E36" s="355"/>
      <c r="F36" s="355"/>
      <c r="G36" s="355"/>
      <c r="H36" s="355"/>
      <c r="I36" s="358"/>
    </row>
    <row r="37" spans="1:13" ht="20.100000000000001" customHeight="1">
      <c r="B37" s="356"/>
      <c r="C37" s="356"/>
      <c r="D37" s="356"/>
      <c r="E37" s="356"/>
      <c r="F37" s="356"/>
      <c r="G37" s="356"/>
      <c r="H37" s="356"/>
      <c r="I37" s="356"/>
    </row>
    <row r="38" spans="1:13" ht="20.100000000000001" customHeight="1">
      <c r="B38" s="311" t="s">
        <v>83</v>
      </c>
      <c r="C38" s="311"/>
      <c r="D38" s="311"/>
      <c r="E38" s="311"/>
      <c r="F38" s="311"/>
      <c r="G38" s="311"/>
      <c r="H38" s="311"/>
      <c r="I38" s="311"/>
    </row>
    <row r="39" spans="1:13" ht="20.100000000000001" customHeight="1">
      <c r="B39" s="343"/>
      <c r="C39" s="343"/>
      <c r="D39" s="343"/>
      <c r="E39" s="343"/>
      <c r="F39" s="343"/>
      <c r="G39" s="343"/>
      <c r="H39" s="343"/>
      <c r="I39" s="343"/>
    </row>
    <row r="40" spans="1:13" s="29" customFormat="1" ht="51" customHeight="1">
      <c r="A40" s="39"/>
      <c r="B40" s="313" t="s">
        <v>84</v>
      </c>
      <c r="C40" s="313"/>
      <c r="D40" s="313"/>
      <c r="E40" s="313"/>
      <c r="F40" s="313"/>
      <c r="G40" s="313"/>
      <c r="H40" s="313"/>
      <c r="I40" s="313"/>
      <c r="J40" s="37"/>
      <c r="K40" s="31"/>
      <c r="L40" s="31"/>
      <c r="M40" s="31"/>
    </row>
    <row r="41" spans="1:13" s="29" customFormat="1" ht="20.100000000000001" customHeight="1">
      <c r="A41" s="39"/>
      <c r="B41" s="200"/>
      <c r="C41" s="200"/>
      <c r="D41" s="200"/>
      <c r="E41" s="200"/>
      <c r="F41" s="200"/>
      <c r="G41" s="200"/>
      <c r="H41" s="200"/>
      <c r="I41" s="200"/>
      <c r="J41" s="37"/>
      <c r="K41" s="31"/>
      <c r="L41" s="31"/>
      <c r="M41" s="16"/>
    </row>
    <row r="42" spans="1:13" s="29" customFormat="1" ht="20.100000000000001" customHeight="1">
      <c r="A42" s="39"/>
      <c r="B42" s="314" t="s">
        <v>137</v>
      </c>
      <c r="C42" s="252"/>
      <c r="D42" s="252"/>
      <c r="E42" s="252"/>
      <c r="F42" s="252"/>
      <c r="G42" s="252"/>
      <c r="H42" s="252"/>
      <c r="I42" s="252"/>
      <c r="J42" s="37"/>
      <c r="K42" s="31"/>
      <c r="L42" s="31"/>
      <c r="M42" s="16"/>
    </row>
    <row r="43" spans="1:13" s="29" customFormat="1" ht="20.100000000000001" customHeight="1">
      <c r="A43" s="39"/>
      <c r="B43" s="252" t="s">
        <v>81</v>
      </c>
      <c r="C43" s="252"/>
      <c r="D43" s="252"/>
      <c r="E43" s="252"/>
      <c r="F43" s="252"/>
      <c r="G43" s="252"/>
      <c r="H43" s="252"/>
      <c r="I43" s="252"/>
      <c r="J43" s="39"/>
      <c r="K43" s="30"/>
      <c r="L43" s="30"/>
    </row>
    <row r="44" spans="1:13" s="29" customFormat="1" ht="20.100000000000001" customHeight="1">
      <c r="A44" s="39"/>
      <c r="B44" s="252" t="s">
        <v>77</v>
      </c>
      <c r="C44" s="252"/>
      <c r="D44" s="252"/>
      <c r="E44" s="252"/>
      <c r="F44" s="252"/>
      <c r="G44" s="252"/>
      <c r="H44" s="252"/>
      <c r="I44" s="252"/>
      <c r="J44" s="39"/>
      <c r="K44" s="30"/>
      <c r="L44" s="30"/>
    </row>
    <row r="45" spans="1:13" s="29" customFormat="1" ht="20.100000000000001" customHeight="1">
      <c r="A45" s="39"/>
      <c r="B45" s="298" t="s">
        <v>78</v>
      </c>
      <c r="C45" s="298"/>
      <c r="D45" s="298"/>
      <c r="E45" s="298"/>
      <c r="F45" s="298"/>
      <c r="G45" s="298"/>
      <c r="H45" s="298"/>
      <c r="I45" s="298"/>
      <c r="J45" s="39"/>
      <c r="K45" s="30"/>
      <c r="L45" s="30"/>
    </row>
    <row r="46" spans="1:13" s="29" customFormat="1" ht="20.100000000000001" customHeight="1">
      <c r="A46" s="39"/>
      <c r="B46" s="298" t="s">
        <v>79</v>
      </c>
      <c r="C46" s="298"/>
      <c r="D46" s="298"/>
      <c r="E46" s="298"/>
      <c r="F46" s="298"/>
      <c r="G46" s="298"/>
      <c r="H46" s="298"/>
      <c r="I46" s="298"/>
      <c r="J46" s="39"/>
      <c r="K46" s="30"/>
      <c r="L46" s="30"/>
    </row>
    <row r="47" spans="1:13" s="29" customFormat="1" ht="20.100000000000001" customHeight="1">
      <c r="A47" s="39"/>
      <c r="B47" s="298" t="s">
        <v>80</v>
      </c>
      <c r="C47" s="298"/>
      <c r="D47" s="298"/>
      <c r="E47" s="298"/>
      <c r="F47" s="298"/>
      <c r="G47" s="298"/>
      <c r="H47" s="298"/>
      <c r="I47" s="298"/>
      <c r="J47" s="39"/>
      <c r="K47" s="30"/>
      <c r="L47" s="30"/>
    </row>
    <row r="48" spans="1:13" s="29" customFormat="1" ht="18.95" customHeight="1">
      <c r="A48" s="39"/>
      <c r="B48" s="202"/>
      <c r="C48" s="202"/>
      <c r="D48" s="202"/>
      <c r="E48" s="202"/>
      <c r="F48" s="202"/>
      <c r="G48" s="202"/>
      <c r="H48" s="202"/>
      <c r="I48" s="202"/>
      <c r="J48" s="39"/>
      <c r="K48" s="30"/>
      <c r="L48" s="30"/>
    </row>
  </sheetData>
  <sheetProtection sheet="1" objects="1" scenarios="1" formatCells="0" formatColumns="0"/>
  <mergeCells count="75">
    <mergeCell ref="B11:D11"/>
    <mergeCell ref="H11:I11"/>
    <mergeCell ref="E11:G11"/>
    <mergeCell ref="B48:I48"/>
    <mergeCell ref="B37:I37"/>
    <mergeCell ref="B38:I38"/>
    <mergeCell ref="B39:I39"/>
    <mergeCell ref="B41:I41"/>
    <mergeCell ref="B43:I43"/>
    <mergeCell ref="B42:I42"/>
    <mergeCell ref="B44:I44"/>
    <mergeCell ref="B45:I45"/>
    <mergeCell ref="B46:I46"/>
    <mergeCell ref="B47:I47"/>
    <mergeCell ref="B40:I40"/>
    <mergeCell ref="E13:F13"/>
    <mergeCell ref="B10:I10"/>
    <mergeCell ref="B7:D7"/>
    <mergeCell ref="E7:I7"/>
    <mergeCell ref="B6:I6"/>
    <mergeCell ref="B5:I5"/>
    <mergeCell ref="B1:E1"/>
    <mergeCell ref="B2:I2"/>
    <mergeCell ref="B4:I4"/>
    <mergeCell ref="B8:I8"/>
    <mergeCell ref="B9:I9"/>
    <mergeCell ref="B3:I3"/>
    <mergeCell ref="B13:D13"/>
    <mergeCell ref="B19:D19"/>
    <mergeCell ref="B12:I12"/>
    <mergeCell ref="G13:I13"/>
    <mergeCell ref="E18:F18"/>
    <mergeCell ref="G18:I18"/>
    <mergeCell ref="G23:I23"/>
    <mergeCell ref="B14:I14"/>
    <mergeCell ref="B17:I17"/>
    <mergeCell ref="B23:D23"/>
    <mergeCell ref="G15:I15"/>
    <mergeCell ref="G19:I19"/>
    <mergeCell ref="B15:D15"/>
    <mergeCell ref="B18:D18"/>
    <mergeCell ref="B16:I16"/>
    <mergeCell ref="E19:F19"/>
    <mergeCell ref="E15:F15"/>
    <mergeCell ref="B20:I20"/>
    <mergeCell ref="B22:I22"/>
    <mergeCell ref="B21:I21"/>
    <mergeCell ref="B30:D30"/>
    <mergeCell ref="B29:D29"/>
    <mergeCell ref="B28:I28"/>
    <mergeCell ref="G26:I26"/>
    <mergeCell ref="G29:I29"/>
    <mergeCell ref="G27:I27"/>
    <mergeCell ref="B25:D27"/>
    <mergeCell ref="G25:I25"/>
    <mergeCell ref="E26:F26"/>
    <mergeCell ref="E27:F27"/>
    <mergeCell ref="E25:F25"/>
    <mergeCell ref="G30:I30"/>
    <mergeCell ref="E29:F29"/>
    <mergeCell ref="E30:F30"/>
    <mergeCell ref="B31:I31"/>
    <mergeCell ref="B32:C32"/>
    <mergeCell ref="D32:E32"/>
    <mergeCell ref="G32:H32"/>
    <mergeCell ref="D34:E34"/>
    <mergeCell ref="D35:E35"/>
    <mergeCell ref="B36:I36"/>
    <mergeCell ref="D33:E33"/>
    <mergeCell ref="G34:H34"/>
    <mergeCell ref="G35:H35"/>
    <mergeCell ref="G33:H33"/>
    <mergeCell ref="B34:C34"/>
    <mergeCell ref="B35:C35"/>
    <mergeCell ref="B33:C33"/>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8"/>
  <sheetViews>
    <sheetView zoomScaleNormal="100" workbookViewId="0">
      <selection activeCell="J6" sqref="J6"/>
    </sheetView>
  </sheetViews>
  <sheetFormatPr defaultColWidth="14.42578125" defaultRowHeight="15.75" customHeight="1"/>
  <cols>
    <col min="1" max="1" width="7.7109375" style="39" customWidth="1"/>
    <col min="2" max="2" width="17.42578125" style="37" customWidth="1"/>
    <col min="3" max="3" width="10.85546875" style="37" customWidth="1"/>
    <col min="4" max="4" width="11.85546875" style="37" customWidth="1"/>
    <col min="5" max="8" width="10.7109375" style="37" customWidth="1"/>
    <col min="9" max="9" width="15.42578125" style="37" customWidth="1"/>
    <col min="10" max="10" width="8.85546875" style="37" customWidth="1"/>
    <col min="11" max="11" width="14.42578125" style="7"/>
    <col min="12" max="13" width="14.42578125" style="4"/>
  </cols>
  <sheetData>
    <row r="1" spans="1:13" ht="72" customHeight="1">
      <c r="B1" s="346" t="s">
        <v>89</v>
      </c>
      <c r="C1" s="346"/>
      <c r="D1" s="346"/>
      <c r="E1" s="186"/>
      <c r="F1" s="182"/>
      <c r="G1" s="182"/>
      <c r="H1" s="182"/>
      <c r="I1" s="182"/>
      <c r="L1" s="3"/>
      <c r="M1" s="3"/>
    </row>
    <row r="2" spans="1:13" s="5" customFormat="1" ht="20.100000000000001" customHeight="1">
      <c r="A2" s="39"/>
      <c r="B2" s="274"/>
      <c r="C2" s="274"/>
      <c r="D2" s="274"/>
      <c r="E2" s="274"/>
      <c r="F2" s="274"/>
      <c r="G2" s="274"/>
      <c r="H2" s="274"/>
      <c r="I2" s="274"/>
      <c r="J2" s="37"/>
      <c r="K2" s="7"/>
      <c r="L2" s="7"/>
      <c r="M2" s="7"/>
    </row>
    <row r="3" spans="1:13" s="5" customFormat="1" ht="42" customHeight="1">
      <c r="A3" s="39"/>
      <c r="B3" s="344" t="s">
        <v>181</v>
      </c>
      <c r="C3" s="344"/>
      <c r="D3" s="344"/>
      <c r="E3" s="344"/>
      <c r="F3" s="344"/>
      <c r="G3" s="344"/>
      <c r="H3" s="344"/>
      <c r="I3" s="344"/>
      <c r="J3" s="37"/>
      <c r="K3" s="7"/>
      <c r="L3" s="7"/>
      <c r="M3" s="7"/>
    </row>
    <row r="4" spans="1:13" s="23" customFormat="1" ht="20.100000000000001" customHeight="1">
      <c r="A4" s="39"/>
      <c r="B4" s="361"/>
      <c r="C4" s="361"/>
      <c r="D4" s="361"/>
      <c r="E4" s="361"/>
      <c r="F4" s="361"/>
      <c r="G4" s="361"/>
      <c r="H4" s="361"/>
      <c r="I4" s="361"/>
      <c r="J4" s="37"/>
      <c r="K4" s="22"/>
      <c r="L4" s="22"/>
      <c r="M4" s="22"/>
    </row>
    <row r="5" spans="1:13" s="149" customFormat="1" ht="31.5" customHeight="1">
      <c r="A5" s="83"/>
      <c r="B5" s="354" t="s">
        <v>85</v>
      </c>
      <c r="C5" s="354"/>
      <c r="D5" s="354"/>
      <c r="E5" s="354"/>
      <c r="F5" s="354"/>
      <c r="G5" s="354"/>
      <c r="H5" s="354"/>
      <c r="I5" s="354"/>
      <c r="J5" s="148"/>
      <c r="K5" s="150"/>
      <c r="L5" s="150"/>
      <c r="M5" s="150"/>
    </row>
    <row r="6" spans="1:13" s="5" customFormat="1" ht="20.100000000000001" customHeight="1">
      <c r="A6" s="39"/>
      <c r="B6" s="252"/>
      <c r="C6" s="252"/>
      <c r="D6" s="252"/>
      <c r="E6" s="252"/>
      <c r="F6" s="252"/>
      <c r="G6" s="252"/>
      <c r="H6" s="252"/>
      <c r="I6" s="252"/>
      <c r="J6" s="37"/>
      <c r="K6" s="7"/>
      <c r="L6" s="7"/>
      <c r="M6" s="7"/>
    </row>
    <row r="7" spans="1:13" s="5" customFormat="1" ht="20.100000000000001" customHeight="1">
      <c r="A7" s="39"/>
      <c r="B7" s="286" t="s">
        <v>20</v>
      </c>
      <c r="C7" s="286"/>
      <c r="D7" s="286"/>
      <c r="E7" s="343"/>
      <c r="F7" s="343"/>
      <c r="G7" s="343"/>
      <c r="H7" s="343"/>
      <c r="I7" s="343"/>
      <c r="J7" s="37"/>
      <c r="K7" s="7"/>
      <c r="L7" s="7"/>
    </row>
    <row r="8" spans="1:13" s="5" customFormat="1" ht="20.100000000000001" customHeight="1">
      <c r="A8" s="39"/>
      <c r="B8" s="200"/>
      <c r="C8" s="200"/>
      <c r="D8" s="200"/>
      <c r="E8" s="200"/>
      <c r="F8" s="200"/>
      <c r="G8" s="200"/>
      <c r="H8" s="200"/>
      <c r="I8" s="200"/>
      <c r="J8" s="37"/>
      <c r="K8" s="7"/>
      <c r="L8" s="7"/>
    </row>
    <row r="9" spans="1:13" s="5" customFormat="1" ht="20.100000000000001" customHeight="1">
      <c r="A9" s="39"/>
      <c r="B9" s="314" t="s">
        <v>71</v>
      </c>
      <c r="C9" s="314"/>
      <c r="D9" s="314"/>
      <c r="E9" s="314"/>
      <c r="F9" s="314"/>
      <c r="G9" s="314"/>
      <c r="H9" s="314"/>
      <c r="I9" s="314"/>
      <c r="J9" s="74"/>
      <c r="K9" s="7"/>
      <c r="L9" s="7"/>
    </row>
    <row r="10" spans="1:13" s="5" customFormat="1" ht="20.100000000000001" customHeight="1" thickBot="1">
      <c r="A10" s="39"/>
      <c r="B10" s="360"/>
      <c r="C10" s="360"/>
      <c r="D10" s="360"/>
      <c r="E10" s="360"/>
      <c r="F10" s="360"/>
      <c r="G10" s="360"/>
      <c r="H10" s="360"/>
      <c r="I10" s="360"/>
      <c r="J10" s="37"/>
      <c r="K10" s="7"/>
      <c r="L10" s="7"/>
    </row>
    <row r="11" spans="1:13" s="5" customFormat="1" ht="20.100000000000001" customHeight="1">
      <c r="A11" s="39"/>
      <c r="B11" s="333" t="s">
        <v>72</v>
      </c>
      <c r="C11" s="334"/>
      <c r="D11" s="335"/>
      <c r="E11" s="336"/>
      <c r="F11" s="337"/>
      <c r="G11" s="338"/>
      <c r="H11" s="339"/>
      <c r="I11" s="340"/>
      <c r="J11" s="37"/>
      <c r="K11" s="7"/>
      <c r="L11" s="7"/>
    </row>
    <row r="12" spans="1:13" s="5" customFormat="1" ht="20.100000000000001" customHeight="1">
      <c r="A12" s="39"/>
      <c r="B12" s="293"/>
      <c r="C12" s="294"/>
      <c r="D12" s="294"/>
      <c r="E12" s="294"/>
      <c r="F12" s="294"/>
      <c r="G12" s="294"/>
      <c r="H12" s="294"/>
      <c r="I12" s="295"/>
      <c r="J12" s="37"/>
      <c r="K12" s="7"/>
      <c r="L12" s="7"/>
    </row>
    <row r="13" spans="1:13" s="5" customFormat="1" ht="20.100000000000001" customHeight="1">
      <c r="A13" s="39"/>
      <c r="B13" s="296" t="s">
        <v>73</v>
      </c>
      <c r="C13" s="297"/>
      <c r="D13" s="323"/>
      <c r="E13" s="330"/>
      <c r="F13" s="331"/>
      <c r="G13" s="251" t="s">
        <v>142</v>
      </c>
      <c r="H13" s="252"/>
      <c r="I13" s="253"/>
      <c r="J13" s="37"/>
      <c r="K13" s="7"/>
      <c r="L13" s="7"/>
    </row>
    <row r="14" spans="1:13" s="5" customFormat="1" ht="20.100000000000001" customHeight="1">
      <c r="A14" s="39"/>
      <c r="B14" s="293"/>
      <c r="C14" s="294"/>
      <c r="D14" s="294"/>
      <c r="E14" s="294"/>
      <c r="F14" s="294"/>
      <c r="G14" s="294"/>
      <c r="H14" s="294"/>
      <c r="I14" s="295"/>
      <c r="J14" s="37"/>
      <c r="K14" s="7"/>
      <c r="L14" s="7"/>
    </row>
    <row r="15" spans="1:13" s="5" customFormat="1" ht="20.100000000000001" customHeight="1">
      <c r="A15" s="39"/>
      <c r="B15" s="296" t="s">
        <v>124</v>
      </c>
      <c r="C15" s="297"/>
      <c r="D15" s="323"/>
      <c r="E15" s="242"/>
      <c r="F15" s="244"/>
      <c r="G15" s="251" t="s">
        <v>82</v>
      </c>
      <c r="H15" s="252"/>
      <c r="I15" s="253"/>
      <c r="J15" s="37"/>
      <c r="K15" s="7"/>
      <c r="L15" s="7"/>
    </row>
    <row r="16" spans="1:13" s="29" customFormat="1" ht="20.100000000000001" customHeight="1">
      <c r="A16" s="88"/>
      <c r="B16" s="324" t="str">
        <f>"from sprayer calibration:  "&amp;TEXT('Sprayer Calibration'!$M$11,"#.0")&amp;" acres"</f>
        <v>from sprayer calibration:  .0 acres</v>
      </c>
      <c r="C16" s="325"/>
      <c r="D16" s="325"/>
      <c r="E16" s="325"/>
      <c r="F16" s="325"/>
      <c r="G16" s="325"/>
      <c r="H16" s="325"/>
      <c r="I16" s="326"/>
      <c r="J16" s="37"/>
      <c r="K16" s="31"/>
      <c r="L16" s="31"/>
    </row>
    <row r="17" spans="1:12" s="5" customFormat="1" ht="20.100000000000001" customHeight="1">
      <c r="A17" s="39"/>
      <c r="B17" s="293"/>
      <c r="C17" s="294"/>
      <c r="D17" s="294"/>
      <c r="E17" s="294"/>
      <c r="F17" s="294"/>
      <c r="G17" s="294"/>
      <c r="H17" s="294"/>
      <c r="I17" s="295"/>
      <c r="J17" s="37"/>
      <c r="K17" s="7"/>
      <c r="L17" s="7"/>
    </row>
    <row r="18" spans="1:12" s="5" customFormat="1" ht="20.100000000000001" customHeight="1">
      <c r="A18" s="39"/>
      <c r="B18" s="296" t="s">
        <v>197</v>
      </c>
      <c r="C18" s="297"/>
      <c r="D18" s="323"/>
      <c r="E18" s="362"/>
      <c r="F18" s="363"/>
      <c r="G18" s="252" t="str">
        <f>"Gallons for "&amp;TEXT(E15,"#.0")&amp;" acres"</f>
        <v>Gallons for .0 acres</v>
      </c>
      <c r="H18" s="252"/>
      <c r="I18" s="253"/>
      <c r="J18" s="37"/>
      <c r="K18" s="7"/>
      <c r="L18" s="7"/>
    </row>
    <row r="19" spans="1:12" s="29" customFormat="1" ht="20.100000000000001" customHeight="1">
      <c r="A19" s="88"/>
      <c r="B19" s="169"/>
      <c r="C19" s="170"/>
      <c r="D19" s="170"/>
      <c r="E19" s="329" t="e">
        <f>E18/E15</f>
        <v>#DIV/0!</v>
      </c>
      <c r="F19" s="329"/>
      <c r="G19" s="251" t="s">
        <v>140</v>
      </c>
      <c r="H19" s="252"/>
      <c r="I19" s="253"/>
      <c r="J19" s="37"/>
      <c r="K19" s="31"/>
      <c r="L19" s="31"/>
    </row>
    <row r="20" spans="1:12" s="29" customFormat="1" ht="20.100000000000001" customHeight="1">
      <c r="A20" s="88"/>
      <c r="B20" s="324" t="e">
        <f>"from sprayer calibration:  "&amp;TEXT('Sprayer Calibration'!$M$36,"#.0")&amp;" gallons for "&amp;TEXT('Sprayer Calibration'!$M$11,"#.0")&amp;" acres"</f>
        <v>#DIV/0!</v>
      </c>
      <c r="C20" s="325"/>
      <c r="D20" s="325"/>
      <c r="E20" s="325"/>
      <c r="F20" s="325"/>
      <c r="G20" s="325"/>
      <c r="H20" s="325"/>
      <c r="I20" s="326"/>
      <c r="J20" s="37"/>
      <c r="K20" s="31"/>
      <c r="L20" s="31"/>
    </row>
    <row r="21" spans="1:12" s="29" customFormat="1" ht="20.100000000000001" customHeight="1">
      <c r="A21" s="88"/>
      <c r="B21" s="324" t="e">
        <f>"                                  = "&amp;TEXT('Sprayer Calibration'!$M$34,"#.0")&amp;" gallons per acre"</f>
        <v>#DIV/0!</v>
      </c>
      <c r="C21" s="325"/>
      <c r="D21" s="325"/>
      <c r="E21" s="325"/>
      <c r="F21" s="325"/>
      <c r="G21" s="325"/>
      <c r="H21" s="325"/>
      <c r="I21" s="326"/>
      <c r="J21" s="37"/>
      <c r="K21" s="31"/>
      <c r="L21" s="31"/>
    </row>
    <row r="22" spans="1:12" s="5" customFormat="1" ht="20.100000000000001" customHeight="1">
      <c r="A22" s="39"/>
      <c r="B22" s="293"/>
      <c r="C22" s="294"/>
      <c r="D22" s="294"/>
      <c r="E22" s="294"/>
      <c r="F22" s="294"/>
      <c r="G22" s="294"/>
      <c r="H22" s="294"/>
      <c r="I22" s="295"/>
      <c r="J22" s="37"/>
      <c r="K22" s="7"/>
      <c r="L22" s="10"/>
    </row>
    <row r="23" spans="1:12" s="5" customFormat="1" ht="20.100000000000001" hidden="1" customHeight="1">
      <c r="A23" s="39"/>
      <c r="B23" s="296" t="s">
        <v>97</v>
      </c>
      <c r="C23" s="297"/>
      <c r="D23" s="323"/>
      <c r="E23" s="135">
        <v>32</v>
      </c>
      <c r="F23" s="164"/>
      <c r="G23" s="251" t="s">
        <v>143</v>
      </c>
      <c r="H23" s="252"/>
      <c r="I23" s="253"/>
      <c r="J23" s="37"/>
      <c r="K23" s="7"/>
      <c r="L23" s="7"/>
    </row>
    <row r="24" spans="1:12" s="5" customFormat="1" ht="20.100000000000001" hidden="1" customHeight="1">
      <c r="A24" s="39"/>
      <c r="B24" s="293"/>
      <c r="C24" s="294"/>
      <c r="D24" s="294"/>
      <c r="E24" s="294"/>
      <c r="F24" s="294"/>
      <c r="G24" s="294"/>
      <c r="H24" s="294"/>
      <c r="I24" s="295"/>
      <c r="J24" s="37"/>
      <c r="K24" s="7"/>
      <c r="L24" s="7"/>
    </row>
    <row r="25" spans="1:12" s="29" customFormat="1" ht="20.100000000000001" customHeight="1">
      <c r="A25" s="88"/>
      <c r="B25" s="320" t="s">
        <v>74</v>
      </c>
      <c r="C25" s="321"/>
      <c r="D25" s="322"/>
      <c r="E25" s="352" t="e">
        <f>E26*Conversions!$S$79</f>
        <v>#DIV/0!</v>
      </c>
      <c r="F25" s="352"/>
      <c r="G25" s="298" t="s">
        <v>201</v>
      </c>
      <c r="H25" s="298"/>
      <c r="I25" s="299"/>
      <c r="J25" s="74"/>
      <c r="K25" s="31"/>
      <c r="L25" s="31"/>
    </row>
    <row r="26" spans="1:12" s="5" customFormat="1" ht="20.100000000000001" customHeight="1">
      <c r="A26" s="39"/>
      <c r="B26" s="320"/>
      <c r="C26" s="321"/>
      <c r="D26" s="322"/>
      <c r="E26" s="364" t="e">
        <f>(E23*E13*E15)/E18</f>
        <v>#DIV/0!</v>
      </c>
      <c r="F26" s="364"/>
      <c r="G26" s="298" t="s">
        <v>139</v>
      </c>
      <c r="H26" s="298"/>
      <c r="I26" s="299"/>
      <c r="J26" s="74"/>
      <c r="K26" s="7"/>
      <c r="L26" s="7"/>
    </row>
    <row r="27" spans="1:12" s="29" customFormat="1" ht="20.100000000000001" hidden="1" customHeight="1">
      <c r="A27" s="88"/>
      <c r="B27" s="320"/>
      <c r="C27" s="321"/>
      <c r="D27" s="322"/>
      <c r="E27" s="352" t="e">
        <f>E26/128</f>
        <v>#DIV/0!</v>
      </c>
      <c r="F27" s="352"/>
      <c r="G27" s="298" t="s">
        <v>145</v>
      </c>
      <c r="H27" s="298"/>
      <c r="I27" s="299"/>
      <c r="J27" s="74"/>
      <c r="K27" s="31"/>
      <c r="L27" s="31"/>
    </row>
    <row r="28" spans="1:12" s="5" customFormat="1" ht="20.100000000000001" customHeight="1">
      <c r="A28" s="39"/>
      <c r="B28" s="293"/>
      <c r="C28" s="294"/>
      <c r="D28" s="294"/>
      <c r="E28" s="294"/>
      <c r="F28" s="294"/>
      <c r="G28" s="294"/>
      <c r="H28" s="294"/>
      <c r="I28" s="295"/>
      <c r="J28" s="37"/>
      <c r="K28" s="7"/>
      <c r="L28" s="9"/>
    </row>
    <row r="29" spans="1:12" s="5" customFormat="1" ht="20.100000000000001" customHeight="1">
      <c r="A29" s="39"/>
      <c r="B29" s="296" t="s">
        <v>75</v>
      </c>
      <c r="C29" s="297"/>
      <c r="D29" s="323"/>
      <c r="E29" s="300"/>
      <c r="F29" s="300"/>
      <c r="G29" s="298" t="s">
        <v>135</v>
      </c>
      <c r="H29" s="298"/>
      <c r="I29" s="299"/>
      <c r="J29" s="37"/>
      <c r="K29" s="7"/>
      <c r="L29" s="7"/>
    </row>
    <row r="30" spans="1:12" s="29" customFormat="1" ht="20.100000000000001" customHeight="1">
      <c r="A30" s="88"/>
      <c r="B30" s="296" t="s">
        <v>76</v>
      </c>
      <c r="C30" s="297"/>
      <c r="D30" s="323"/>
      <c r="E30" s="353" t="e">
        <f>E18/E29</f>
        <v>#DIV/0!</v>
      </c>
      <c r="F30" s="353"/>
      <c r="G30" s="252" t="str">
        <f>"Tankfuls for "&amp;TEXT(E15,"#.0")&amp;" acres"</f>
        <v>Tankfuls for .0 acres</v>
      </c>
      <c r="H30" s="252"/>
      <c r="I30" s="253"/>
      <c r="J30" s="37"/>
      <c r="K30" s="31"/>
      <c r="L30" s="31"/>
    </row>
    <row r="31" spans="1:12" s="5" customFormat="1" ht="20.100000000000001" customHeight="1">
      <c r="A31" s="39"/>
      <c r="B31" s="293"/>
      <c r="C31" s="294"/>
      <c r="D31" s="294"/>
      <c r="E31" s="294"/>
      <c r="F31" s="294"/>
      <c r="G31" s="294"/>
      <c r="H31" s="294"/>
      <c r="I31" s="295"/>
      <c r="J31" s="37"/>
      <c r="K31" s="7"/>
      <c r="L31" s="7"/>
    </row>
    <row r="32" spans="1:12" s="29" customFormat="1" ht="20.100000000000001" customHeight="1">
      <c r="A32" s="88"/>
      <c r="B32" s="296" t="s">
        <v>200</v>
      </c>
      <c r="C32" s="297"/>
      <c r="D32" s="301" t="s">
        <v>199</v>
      </c>
      <c r="E32" s="301"/>
      <c r="F32" s="171"/>
      <c r="G32" s="301" t="str">
        <f>"for "&amp;TEXT(E17,"#.0")&amp;" acres"</f>
        <v>for .0 acres</v>
      </c>
      <c r="H32" s="301"/>
      <c r="I32" s="174"/>
      <c r="J32" s="37"/>
      <c r="K32" s="31"/>
      <c r="L32" s="31"/>
    </row>
    <row r="33" spans="1:13" s="29" customFormat="1" ht="20.100000000000001" customHeight="1">
      <c r="A33" s="88"/>
      <c r="B33" s="293"/>
      <c r="C33" s="307"/>
      <c r="D33" s="308" t="e">
        <f>E25*E29</f>
        <v>#DIV/0!</v>
      </c>
      <c r="E33" s="308"/>
      <c r="F33" s="172" t="s">
        <v>201</v>
      </c>
      <c r="G33" s="308" t="e">
        <f>D33*E30</f>
        <v>#DIV/0!</v>
      </c>
      <c r="H33" s="308"/>
      <c r="I33" s="173" t="s">
        <v>201</v>
      </c>
      <c r="J33" s="37"/>
      <c r="K33" s="31"/>
      <c r="L33" s="31"/>
    </row>
    <row r="34" spans="1:13" s="5" customFormat="1" ht="20.100000000000001" customHeight="1">
      <c r="A34" s="39"/>
      <c r="B34" s="293"/>
      <c r="C34" s="307"/>
      <c r="D34" s="308" t="e">
        <f>E26*E29</f>
        <v>#DIV/0!</v>
      </c>
      <c r="E34" s="308"/>
      <c r="F34" s="166" t="s">
        <v>205</v>
      </c>
      <c r="G34" s="308" t="e">
        <f>D34*E30</f>
        <v>#DIV/0!</v>
      </c>
      <c r="H34" s="308"/>
      <c r="I34" s="176" t="s">
        <v>139</v>
      </c>
      <c r="J34" s="37"/>
      <c r="K34" s="7"/>
      <c r="L34" s="7"/>
    </row>
    <row r="35" spans="1:13" s="5" customFormat="1" ht="20.100000000000001" customHeight="1">
      <c r="A35" s="39"/>
      <c r="B35" s="293"/>
      <c r="C35" s="307"/>
      <c r="D35" s="352" t="e">
        <f>E27*E29</f>
        <v>#DIV/0!</v>
      </c>
      <c r="E35" s="352"/>
      <c r="F35" s="172" t="s">
        <v>145</v>
      </c>
      <c r="G35" s="308" t="e">
        <f>D35*E30</f>
        <v>#DIV/0!</v>
      </c>
      <c r="H35" s="308"/>
      <c r="I35" s="173" t="s">
        <v>145</v>
      </c>
      <c r="J35" s="37"/>
      <c r="K35" s="7"/>
      <c r="L35" s="7"/>
    </row>
    <row r="36" spans="1:13" s="29" customFormat="1" ht="20.100000000000001" customHeight="1" thickBot="1">
      <c r="A36" s="88"/>
      <c r="B36" s="304"/>
      <c r="C36" s="305"/>
      <c r="D36" s="305"/>
      <c r="E36" s="305"/>
      <c r="F36" s="305"/>
      <c r="G36" s="305"/>
      <c r="H36" s="305"/>
      <c r="I36" s="306"/>
      <c r="J36" s="37"/>
      <c r="K36" s="31"/>
      <c r="L36" s="31"/>
    </row>
    <row r="37" spans="1:13" s="5" customFormat="1" ht="20.100000000000001" customHeight="1">
      <c r="A37" s="39"/>
      <c r="B37" s="200"/>
      <c r="C37" s="200"/>
      <c r="D37" s="200"/>
      <c r="E37" s="200"/>
      <c r="F37" s="200"/>
      <c r="G37" s="200"/>
      <c r="H37" s="200"/>
      <c r="I37" s="200"/>
      <c r="J37" s="37"/>
      <c r="K37" s="7"/>
      <c r="L37" s="7"/>
    </row>
    <row r="38" spans="1:13" s="5" customFormat="1" ht="20.100000000000001" customHeight="1">
      <c r="A38" s="39"/>
      <c r="B38" s="311" t="s">
        <v>83</v>
      </c>
      <c r="C38" s="311"/>
      <c r="D38" s="311"/>
      <c r="E38" s="311"/>
      <c r="F38" s="311"/>
      <c r="G38" s="311"/>
      <c r="H38" s="311"/>
      <c r="I38" s="311"/>
      <c r="J38" s="37"/>
      <c r="K38" s="7"/>
      <c r="L38" s="7"/>
    </row>
    <row r="39" spans="1:13" s="5" customFormat="1" ht="20.100000000000001" customHeight="1">
      <c r="A39" s="39"/>
      <c r="B39" s="200"/>
      <c r="C39" s="200"/>
      <c r="D39" s="200"/>
      <c r="E39" s="200"/>
      <c r="F39" s="200"/>
      <c r="G39" s="200"/>
      <c r="H39" s="200"/>
      <c r="I39" s="200"/>
      <c r="J39" s="37"/>
      <c r="K39" s="7"/>
      <c r="L39" s="7"/>
    </row>
    <row r="40" spans="1:13" s="20" customFormat="1" ht="48.95" customHeight="1">
      <c r="A40" s="39"/>
      <c r="B40" s="313" t="s">
        <v>84</v>
      </c>
      <c r="C40" s="313"/>
      <c r="D40" s="313"/>
      <c r="E40" s="313"/>
      <c r="F40" s="313"/>
      <c r="G40" s="313"/>
      <c r="H40" s="313"/>
      <c r="I40" s="313"/>
      <c r="J40" s="37"/>
      <c r="K40" s="19"/>
      <c r="L40" s="19"/>
      <c r="M40" s="19"/>
    </row>
    <row r="41" spans="1:13" s="20" customFormat="1" ht="20.100000000000001" customHeight="1">
      <c r="A41" s="39"/>
      <c r="B41" s="252"/>
      <c r="C41" s="252"/>
      <c r="D41" s="252"/>
      <c r="E41" s="252"/>
      <c r="F41" s="252"/>
      <c r="G41" s="252"/>
      <c r="H41" s="252"/>
      <c r="I41" s="252"/>
      <c r="J41" s="37"/>
      <c r="K41" s="19"/>
      <c r="L41" s="19"/>
      <c r="M41" s="16"/>
    </row>
    <row r="42" spans="1:13" s="29" customFormat="1" ht="20.100000000000001" customHeight="1">
      <c r="A42" s="39"/>
      <c r="B42" s="314" t="s">
        <v>137</v>
      </c>
      <c r="C42" s="252"/>
      <c r="D42" s="252"/>
      <c r="E42" s="252"/>
      <c r="F42" s="252"/>
      <c r="G42" s="252"/>
      <c r="H42" s="252"/>
      <c r="I42" s="252"/>
      <c r="J42" s="37"/>
      <c r="K42" s="31"/>
      <c r="L42" s="31"/>
      <c r="M42" s="16"/>
    </row>
    <row r="43" spans="1:13" s="20" customFormat="1" ht="20.100000000000001" customHeight="1">
      <c r="A43" s="39"/>
      <c r="B43" s="252" t="s">
        <v>81</v>
      </c>
      <c r="C43" s="252"/>
      <c r="D43" s="252"/>
      <c r="E43" s="252"/>
      <c r="F43" s="252"/>
      <c r="G43" s="252"/>
      <c r="H43" s="252"/>
      <c r="I43" s="252"/>
      <c r="J43" s="39"/>
      <c r="K43" s="18"/>
      <c r="L43" s="18"/>
    </row>
    <row r="44" spans="1:13" s="20" customFormat="1" ht="20.100000000000001" customHeight="1">
      <c r="A44" s="39"/>
      <c r="B44" s="252" t="s">
        <v>77</v>
      </c>
      <c r="C44" s="252"/>
      <c r="D44" s="252"/>
      <c r="E44" s="252"/>
      <c r="F44" s="252"/>
      <c r="G44" s="252"/>
      <c r="H44" s="252"/>
      <c r="I44" s="252"/>
      <c r="J44" s="39"/>
      <c r="K44" s="18"/>
      <c r="L44" s="18"/>
    </row>
    <row r="45" spans="1:13" s="20" customFormat="1" ht="20.100000000000001" customHeight="1">
      <c r="A45" s="39"/>
      <c r="B45" s="298" t="s">
        <v>78</v>
      </c>
      <c r="C45" s="298"/>
      <c r="D45" s="298"/>
      <c r="E45" s="298"/>
      <c r="F45" s="298"/>
      <c r="G45" s="298"/>
      <c r="H45" s="298"/>
      <c r="I45" s="298"/>
      <c r="J45" s="39"/>
      <c r="K45" s="18"/>
      <c r="L45" s="18"/>
    </row>
    <row r="46" spans="1:13" s="20" customFormat="1" ht="20.100000000000001" customHeight="1">
      <c r="A46" s="39"/>
      <c r="B46" s="298" t="s">
        <v>79</v>
      </c>
      <c r="C46" s="298"/>
      <c r="D46" s="298"/>
      <c r="E46" s="298"/>
      <c r="F46" s="298"/>
      <c r="G46" s="298"/>
      <c r="H46" s="298"/>
      <c r="I46" s="298"/>
      <c r="J46" s="39"/>
      <c r="K46" s="18"/>
      <c r="L46" s="18"/>
    </row>
    <row r="47" spans="1:13" s="20" customFormat="1" ht="20.100000000000001" customHeight="1">
      <c r="A47" s="39"/>
      <c r="B47" s="298" t="s">
        <v>80</v>
      </c>
      <c r="C47" s="298"/>
      <c r="D47" s="298"/>
      <c r="E47" s="298"/>
      <c r="F47" s="298"/>
      <c r="G47" s="298"/>
      <c r="H47" s="298"/>
      <c r="I47" s="298"/>
      <c r="J47" s="39"/>
      <c r="K47" s="18"/>
      <c r="L47" s="18"/>
    </row>
    <row r="48" spans="1:13" s="20" customFormat="1" ht="18.95" customHeight="1">
      <c r="A48" s="39"/>
      <c r="B48" s="202"/>
      <c r="C48" s="202"/>
      <c r="D48" s="202"/>
      <c r="E48" s="202"/>
      <c r="F48" s="202"/>
      <c r="G48" s="202"/>
      <c r="H48" s="202"/>
      <c r="I48" s="202"/>
      <c r="J48" s="39"/>
      <c r="K48" s="18"/>
      <c r="L48" s="18"/>
    </row>
  </sheetData>
  <sheetProtection sheet="1" objects="1" scenarios="1" formatCells="0" formatColumns="0" formatRows="0"/>
  <mergeCells count="75">
    <mergeCell ref="B46:I46"/>
    <mergeCell ref="B47:I47"/>
    <mergeCell ref="B42:I42"/>
    <mergeCell ref="B48:I48"/>
    <mergeCell ref="B39:I39"/>
    <mergeCell ref="B41:I41"/>
    <mergeCell ref="B43:I43"/>
    <mergeCell ref="B44:I44"/>
    <mergeCell ref="B45:I45"/>
    <mergeCell ref="B40:I40"/>
    <mergeCell ref="B30:D30"/>
    <mergeCell ref="B37:I37"/>
    <mergeCell ref="B38:I38"/>
    <mergeCell ref="B28:I28"/>
    <mergeCell ref="B29:D29"/>
    <mergeCell ref="G29:I29"/>
    <mergeCell ref="B31:I31"/>
    <mergeCell ref="E29:F29"/>
    <mergeCell ref="E30:F30"/>
    <mergeCell ref="G30:I30"/>
    <mergeCell ref="B32:C32"/>
    <mergeCell ref="D32:E32"/>
    <mergeCell ref="G32:H32"/>
    <mergeCell ref="B33:C33"/>
    <mergeCell ref="D33:E33"/>
    <mergeCell ref="G33:H33"/>
    <mergeCell ref="G26:I26"/>
    <mergeCell ref="B17:I17"/>
    <mergeCell ref="B18:D18"/>
    <mergeCell ref="G19:I19"/>
    <mergeCell ref="B22:I22"/>
    <mergeCell ref="B23:D23"/>
    <mergeCell ref="B21:I21"/>
    <mergeCell ref="B20:I20"/>
    <mergeCell ref="B25:D27"/>
    <mergeCell ref="E26:F26"/>
    <mergeCell ref="E27:F27"/>
    <mergeCell ref="E25:F25"/>
    <mergeCell ref="G27:I27"/>
    <mergeCell ref="G25:I25"/>
    <mergeCell ref="B24:I24"/>
    <mergeCell ref="B13:D13"/>
    <mergeCell ref="B14:I14"/>
    <mergeCell ref="G23:I23"/>
    <mergeCell ref="B15:D15"/>
    <mergeCell ref="B16:I16"/>
    <mergeCell ref="E13:F13"/>
    <mergeCell ref="E15:F15"/>
    <mergeCell ref="G18:I18"/>
    <mergeCell ref="E18:F18"/>
    <mergeCell ref="E19:F19"/>
    <mergeCell ref="G13:I13"/>
    <mergeCell ref="G15:I15"/>
    <mergeCell ref="B12:I12"/>
    <mergeCell ref="B3:I3"/>
    <mergeCell ref="B4:I4"/>
    <mergeCell ref="B5:I5"/>
    <mergeCell ref="B6:I6"/>
    <mergeCell ref="B1:D1"/>
    <mergeCell ref="B2:I2"/>
    <mergeCell ref="B7:D7"/>
    <mergeCell ref="E7:I7"/>
    <mergeCell ref="E11:G11"/>
    <mergeCell ref="B8:I8"/>
    <mergeCell ref="B9:I9"/>
    <mergeCell ref="B10:I10"/>
    <mergeCell ref="B11:D11"/>
    <mergeCell ref="H11:I11"/>
    <mergeCell ref="B36:I36"/>
    <mergeCell ref="B34:C34"/>
    <mergeCell ref="D34:E34"/>
    <mergeCell ref="G34:H34"/>
    <mergeCell ref="B35:C35"/>
    <mergeCell ref="D35:E35"/>
    <mergeCell ref="G35:H3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workbookViewId="0">
      <selection activeCell="B3" sqref="B3:I3"/>
    </sheetView>
  </sheetViews>
  <sheetFormatPr defaultColWidth="14.42578125" defaultRowHeight="15.75" customHeight="1"/>
  <cols>
    <col min="1" max="1" width="7.7109375" style="75" customWidth="1"/>
    <col min="2" max="2" width="6.42578125" style="70" customWidth="1"/>
    <col min="3" max="3" width="15.7109375" style="70" customWidth="1"/>
    <col min="4" max="4" width="13" style="70" customWidth="1"/>
    <col min="5" max="5" width="10.7109375" style="70" customWidth="1"/>
    <col min="6" max="6" width="10.7109375" style="175" customWidth="1"/>
    <col min="7" max="8" width="10.7109375" style="70" customWidth="1"/>
    <col min="9" max="9" width="17.140625" style="70" customWidth="1"/>
    <col min="10" max="10" width="8.85546875" style="70" customWidth="1"/>
    <col min="11" max="11" width="14.42578125" style="13"/>
  </cols>
  <sheetData>
    <row r="1" spans="1:14" ht="69.75" customHeight="1">
      <c r="A1" s="72"/>
      <c r="B1" s="346" t="s">
        <v>90</v>
      </c>
      <c r="C1" s="346"/>
      <c r="D1" s="346"/>
      <c r="E1" s="346"/>
      <c r="F1" s="186"/>
      <c r="G1" s="183"/>
      <c r="H1" s="183"/>
      <c r="I1" s="183"/>
      <c r="J1" s="73"/>
      <c r="M1" s="1"/>
      <c r="N1" s="1"/>
    </row>
    <row r="2" spans="1:14" s="5" customFormat="1" ht="20.100000000000001" customHeight="1">
      <c r="A2" s="39"/>
      <c r="B2" s="274"/>
      <c r="C2" s="274"/>
      <c r="D2" s="274"/>
      <c r="E2" s="274"/>
      <c r="F2" s="274"/>
      <c r="G2" s="274"/>
      <c r="H2" s="274"/>
      <c r="I2" s="274"/>
      <c r="J2" s="37"/>
      <c r="K2" s="6"/>
      <c r="L2" s="6"/>
      <c r="M2" s="6"/>
      <c r="N2" s="6"/>
    </row>
    <row r="3" spans="1:14" s="5" customFormat="1" ht="42" customHeight="1">
      <c r="A3" s="39"/>
      <c r="B3" s="344" t="s">
        <v>181</v>
      </c>
      <c r="C3" s="344"/>
      <c r="D3" s="344"/>
      <c r="E3" s="344"/>
      <c r="F3" s="344"/>
      <c r="G3" s="344"/>
      <c r="H3" s="344"/>
      <c r="I3" s="344"/>
      <c r="J3" s="37"/>
      <c r="K3" s="6"/>
      <c r="L3" s="6"/>
      <c r="M3" s="6"/>
      <c r="N3" s="6"/>
    </row>
    <row r="4" spans="1:14" s="23" customFormat="1" ht="20.100000000000001" customHeight="1">
      <c r="A4" s="39"/>
      <c r="B4" s="218"/>
      <c r="C4" s="218"/>
      <c r="D4" s="218"/>
      <c r="E4" s="218"/>
      <c r="F4" s="218"/>
      <c r="G4" s="218"/>
      <c r="H4" s="218"/>
      <c r="I4" s="218"/>
      <c r="J4" s="37"/>
      <c r="K4" s="21"/>
      <c r="L4" s="21"/>
      <c r="M4" s="21"/>
      <c r="N4" s="21"/>
    </row>
    <row r="5" spans="1:14" s="149" customFormat="1" ht="32.25" customHeight="1">
      <c r="A5" s="83"/>
      <c r="B5" s="354" t="s">
        <v>85</v>
      </c>
      <c r="C5" s="354"/>
      <c r="D5" s="354"/>
      <c r="E5" s="354"/>
      <c r="F5" s="354"/>
      <c r="G5" s="354"/>
      <c r="H5" s="354"/>
      <c r="I5" s="354"/>
      <c r="J5" s="148"/>
      <c r="K5" s="34"/>
      <c r="L5" s="34"/>
      <c r="M5" s="34"/>
      <c r="N5" s="34"/>
    </row>
    <row r="6" spans="1:14" s="5" customFormat="1" ht="20.100000000000001" customHeight="1">
      <c r="A6" s="39"/>
      <c r="B6" s="200"/>
      <c r="C6" s="200"/>
      <c r="D6" s="200"/>
      <c r="E6" s="200"/>
      <c r="F6" s="200"/>
      <c r="G6" s="200"/>
      <c r="H6" s="200"/>
      <c r="I6" s="200"/>
      <c r="J6" s="37"/>
      <c r="K6" s="34"/>
      <c r="L6" s="6"/>
      <c r="M6" s="6"/>
      <c r="N6" s="6"/>
    </row>
    <row r="7" spans="1:14" s="5" customFormat="1" ht="20.100000000000001" customHeight="1">
      <c r="A7" s="39"/>
      <c r="B7" s="286" t="s">
        <v>20</v>
      </c>
      <c r="C7" s="286"/>
      <c r="D7" s="286"/>
      <c r="E7" s="343"/>
      <c r="F7" s="343"/>
      <c r="G7" s="343"/>
      <c r="H7" s="343"/>
      <c r="I7" s="343"/>
      <c r="J7" s="81"/>
      <c r="K7" s="6"/>
      <c r="L7" s="6"/>
      <c r="M7" s="6"/>
    </row>
    <row r="8" spans="1:14" s="5" customFormat="1" ht="20.100000000000001" customHeight="1">
      <c r="A8" s="39"/>
      <c r="B8" s="200"/>
      <c r="C8" s="200"/>
      <c r="D8" s="200"/>
      <c r="E8" s="200"/>
      <c r="F8" s="200"/>
      <c r="G8" s="200"/>
      <c r="H8" s="200"/>
      <c r="I8" s="200"/>
      <c r="J8" s="37"/>
      <c r="K8" s="6"/>
      <c r="L8" s="6"/>
      <c r="M8" s="6"/>
    </row>
    <row r="9" spans="1:14" s="5" customFormat="1" ht="20.100000000000001" customHeight="1">
      <c r="A9" s="39"/>
      <c r="B9" s="314" t="s">
        <v>71</v>
      </c>
      <c r="C9" s="314"/>
      <c r="D9" s="314"/>
      <c r="E9" s="314"/>
      <c r="F9" s="314"/>
      <c r="G9" s="314"/>
      <c r="H9" s="314"/>
      <c r="I9" s="314"/>
      <c r="J9" s="74"/>
      <c r="K9" s="6"/>
      <c r="L9" s="6"/>
      <c r="M9" s="6"/>
    </row>
    <row r="10" spans="1:14" s="5" customFormat="1" ht="20.100000000000001" customHeight="1" thickBot="1">
      <c r="A10" s="39"/>
      <c r="B10" s="332"/>
      <c r="C10" s="332"/>
      <c r="D10" s="332"/>
      <c r="E10" s="332"/>
      <c r="F10" s="332"/>
      <c r="G10" s="332"/>
      <c r="H10" s="332"/>
      <c r="I10" s="332"/>
      <c r="J10" s="37"/>
      <c r="K10" s="6"/>
      <c r="L10" s="6"/>
      <c r="M10" s="6"/>
    </row>
    <row r="11" spans="1:14" s="5" customFormat="1" ht="20.100000000000001" customHeight="1">
      <c r="A11" s="39"/>
      <c r="B11" s="333" t="s">
        <v>72</v>
      </c>
      <c r="C11" s="334"/>
      <c r="D11" s="335"/>
      <c r="E11" s="336"/>
      <c r="F11" s="337"/>
      <c r="G11" s="338"/>
      <c r="H11" s="365"/>
      <c r="I11" s="366"/>
      <c r="J11" s="37"/>
      <c r="K11" s="6"/>
      <c r="L11" s="6"/>
      <c r="M11" s="6"/>
    </row>
    <row r="12" spans="1:14" s="5" customFormat="1" ht="20.100000000000001" customHeight="1">
      <c r="A12" s="39"/>
      <c r="B12" s="293"/>
      <c r="C12" s="294"/>
      <c r="D12" s="294"/>
      <c r="E12" s="294"/>
      <c r="F12" s="294"/>
      <c r="G12" s="294"/>
      <c r="H12" s="294"/>
      <c r="I12" s="295"/>
      <c r="J12" s="37"/>
      <c r="K12" s="6"/>
      <c r="L12" s="6"/>
      <c r="M12" s="6"/>
    </row>
    <row r="13" spans="1:14" s="5" customFormat="1" ht="20.100000000000001" customHeight="1">
      <c r="A13" s="39"/>
      <c r="B13" s="296" t="s">
        <v>73</v>
      </c>
      <c r="C13" s="297"/>
      <c r="D13" s="323"/>
      <c r="E13" s="330"/>
      <c r="F13" s="331"/>
      <c r="G13" s="251" t="s">
        <v>140</v>
      </c>
      <c r="H13" s="252"/>
      <c r="I13" s="253"/>
      <c r="J13" s="37"/>
      <c r="K13" s="6"/>
      <c r="L13" s="6"/>
      <c r="M13" s="6"/>
    </row>
    <row r="14" spans="1:14" s="5" customFormat="1" ht="20.100000000000001" customHeight="1">
      <c r="A14" s="39"/>
      <c r="B14" s="293"/>
      <c r="C14" s="294"/>
      <c r="D14" s="294"/>
      <c r="E14" s="294"/>
      <c r="F14" s="294"/>
      <c r="G14" s="294"/>
      <c r="H14" s="294"/>
      <c r="I14" s="295"/>
      <c r="J14" s="37"/>
      <c r="K14" s="6"/>
      <c r="L14" s="6"/>
      <c r="M14" s="6"/>
    </row>
    <row r="15" spans="1:14" s="5" customFormat="1" ht="20.100000000000001" customHeight="1">
      <c r="A15" s="39"/>
      <c r="B15" s="296" t="s">
        <v>124</v>
      </c>
      <c r="C15" s="297"/>
      <c r="D15" s="323"/>
      <c r="E15" s="242"/>
      <c r="F15" s="244"/>
      <c r="G15" s="251" t="s">
        <v>82</v>
      </c>
      <c r="H15" s="252"/>
      <c r="I15" s="253"/>
      <c r="J15" s="37"/>
      <c r="K15" s="6"/>
      <c r="L15" s="6"/>
      <c r="M15" s="6"/>
    </row>
    <row r="16" spans="1:14" s="29" customFormat="1" ht="20.100000000000001" customHeight="1">
      <c r="A16" s="88"/>
      <c r="B16" s="324" t="str">
        <f>"from sprayer calibration:  "&amp;TEXT('Sprayer Calibration'!$M$11,"#.0")&amp;" acres"</f>
        <v>from sprayer calibration:  .0 acres</v>
      </c>
      <c r="C16" s="325"/>
      <c r="D16" s="325"/>
      <c r="E16" s="325"/>
      <c r="F16" s="325"/>
      <c r="G16" s="325"/>
      <c r="H16" s="325"/>
      <c r="I16" s="326"/>
      <c r="J16" s="37"/>
      <c r="K16" s="33"/>
      <c r="L16" s="33"/>
      <c r="M16" s="33"/>
    </row>
    <row r="17" spans="1:13" s="5" customFormat="1" ht="20.100000000000001" customHeight="1">
      <c r="A17" s="39"/>
      <c r="B17" s="293"/>
      <c r="C17" s="294"/>
      <c r="D17" s="294"/>
      <c r="E17" s="294"/>
      <c r="F17" s="294"/>
      <c r="G17" s="294"/>
      <c r="H17" s="294"/>
      <c r="I17" s="295"/>
      <c r="J17" s="37"/>
      <c r="K17" s="6"/>
      <c r="L17" s="6"/>
      <c r="M17" s="6"/>
    </row>
    <row r="18" spans="1:13" s="5" customFormat="1" ht="20.100000000000001" customHeight="1">
      <c r="A18" s="39"/>
      <c r="B18" s="296" t="s">
        <v>197</v>
      </c>
      <c r="C18" s="297"/>
      <c r="D18" s="323"/>
      <c r="E18" s="347"/>
      <c r="F18" s="348"/>
      <c r="G18" s="252" t="str">
        <f>"Gallons for "&amp;TEXT(E15,"#.0")&amp;" acres"</f>
        <v>Gallons for .0 acres</v>
      </c>
      <c r="H18" s="252"/>
      <c r="I18" s="253"/>
      <c r="J18" s="37"/>
      <c r="K18" s="6"/>
      <c r="L18" s="6"/>
      <c r="M18" s="6"/>
    </row>
    <row r="19" spans="1:13" s="29" customFormat="1" ht="20.100000000000001" customHeight="1">
      <c r="A19" s="88"/>
      <c r="B19" s="169"/>
      <c r="C19" s="170"/>
      <c r="D19" s="170"/>
      <c r="E19" s="329" t="e">
        <f>E18/E15</f>
        <v>#DIV/0!</v>
      </c>
      <c r="F19" s="329"/>
      <c r="G19" s="251" t="s">
        <v>140</v>
      </c>
      <c r="H19" s="252"/>
      <c r="I19" s="253"/>
      <c r="J19" s="37"/>
      <c r="K19" s="33"/>
      <c r="L19" s="33"/>
      <c r="M19" s="33"/>
    </row>
    <row r="20" spans="1:13" s="29" customFormat="1" ht="20.100000000000001" customHeight="1">
      <c r="A20" s="88"/>
      <c r="B20" s="324" t="e">
        <f>"from sprayer calibration:  "&amp;TEXT('Sprayer Calibration'!$M$36,"#.0")&amp;" gallons for "&amp;TEXT('Sprayer Calibration'!$M$11,"#.0")&amp;" acres"</f>
        <v>#DIV/0!</v>
      </c>
      <c r="C20" s="325"/>
      <c r="D20" s="325"/>
      <c r="E20" s="325"/>
      <c r="F20" s="325"/>
      <c r="G20" s="325"/>
      <c r="H20" s="325"/>
      <c r="I20" s="326"/>
      <c r="J20" s="37"/>
      <c r="K20" s="33"/>
      <c r="L20" s="33"/>
      <c r="M20" s="33"/>
    </row>
    <row r="21" spans="1:13" s="29" customFormat="1" ht="20.100000000000001" customHeight="1">
      <c r="A21" s="88"/>
      <c r="B21" s="324" t="e">
        <f>"                                  = "&amp;TEXT('Sprayer Calibration'!$M$34,"#.0")&amp;" gallons per acre"</f>
        <v>#DIV/0!</v>
      </c>
      <c r="C21" s="325"/>
      <c r="D21" s="325"/>
      <c r="E21" s="325"/>
      <c r="F21" s="325"/>
      <c r="G21" s="325"/>
      <c r="H21" s="325"/>
      <c r="I21" s="326"/>
      <c r="J21" s="37"/>
      <c r="K21" s="33"/>
      <c r="L21" s="33"/>
      <c r="M21" s="33"/>
    </row>
    <row r="22" spans="1:13" s="5" customFormat="1" ht="20.100000000000001" customHeight="1">
      <c r="A22" s="39"/>
      <c r="B22" s="293"/>
      <c r="C22" s="294"/>
      <c r="D22" s="294"/>
      <c r="E22" s="294"/>
      <c r="F22" s="294"/>
      <c r="G22" s="294"/>
      <c r="H22" s="294"/>
      <c r="I22" s="295"/>
      <c r="J22" s="37"/>
      <c r="K22" s="6"/>
    </row>
    <row r="23" spans="1:13" s="5" customFormat="1" ht="20.100000000000001" hidden="1" customHeight="1">
      <c r="A23" s="39"/>
      <c r="B23" s="296" t="s">
        <v>98</v>
      </c>
      <c r="C23" s="297"/>
      <c r="D23" s="323"/>
      <c r="E23" s="135">
        <v>128</v>
      </c>
      <c r="F23" s="164"/>
      <c r="G23" s="251" t="s">
        <v>143</v>
      </c>
      <c r="H23" s="252"/>
      <c r="I23" s="253"/>
      <c r="J23" s="37"/>
      <c r="K23" s="6"/>
      <c r="L23" s="6"/>
      <c r="M23" s="6"/>
    </row>
    <row r="24" spans="1:13" s="5" customFormat="1" ht="20.100000000000001" hidden="1" customHeight="1">
      <c r="A24" s="39"/>
      <c r="B24" s="293"/>
      <c r="C24" s="294"/>
      <c r="D24" s="294"/>
      <c r="E24" s="294"/>
      <c r="F24" s="294"/>
      <c r="G24" s="294"/>
      <c r="H24" s="294"/>
      <c r="I24" s="295"/>
      <c r="J24" s="37"/>
      <c r="K24" s="6"/>
      <c r="L24" s="6"/>
      <c r="M24" s="6"/>
    </row>
    <row r="25" spans="1:13" s="29" customFormat="1" ht="20.100000000000001" customHeight="1">
      <c r="A25" s="88"/>
      <c r="B25" s="320" t="s">
        <v>74</v>
      </c>
      <c r="C25" s="321"/>
      <c r="D25" s="322"/>
      <c r="E25" s="352" t="e">
        <f>E26*Conversions!$S$79</f>
        <v>#DIV/0!</v>
      </c>
      <c r="F25" s="352"/>
      <c r="G25" s="298" t="s">
        <v>201</v>
      </c>
      <c r="H25" s="298"/>
      <c r="I25" s="299"/>
      <c r="J25" s="37"/>
      <c r="K25" s="33"/>
      <c r="L25" s="33"/>
      <c r="M25" s="33"/>
    </row>
    <row r="26" spans="1:13" s="5" customFormat="1" ht="20.100000000000001" customHeight="1">
      <c r="A26" s="39"/>
      <c r="B26" s="320"/>
      <c r="C26" s="321"/>
      <c r="D26" s="322"/>
      <c r="E26" s="364" t="e">
        <f>(E23*E13*E15)/E18</f>
        <v>#DIV/0!</v>
      </c>
      <c r="F26" s="364"/>
      <c r="G26" s="298" t="s">
        <v>143</v>
      </c>
      <c r="H26" s="298"/>
      <c r="I26" s="299"/>
      <c r="J26" s="37"/>
      <c r="K26" s="6"/>
      <c r="L26" s="6"/>
      <c r="M26" s="6"/>
    </row>
    <row r="27" spans="1:13" s="29" customFormat="1" ht="20.100000000000001" hidden="1" customHeight="1">
      <c r="A27" s="88"/>
      <c r="B27" s="320"/>
      <c r="C27" s="321"/>
      <c r="D27" s="322"/>
      <c r="E27" s="352" t="e">
        <f>E26/128</f>
        <v>#DIV/0!</v>
      </c>
      <c r="F27" s="352"/>
      <c r="G27" s="298" t="s">
        <v>145</v>
      </c>
      <c r="H27" s="298"/>
      <c r="I27" s="299"/>
      <c r="J27" s="37"/>
      <c r="K27" s="33"/>
      <c r="L27" s="33"/>
      <c r="M27" s="33"/>
    </row>
    <row r="28" spans="1:13" s="5" customFormat="1" ht="20.100000000000001" customHeight="1">
      <c r="A28" s="39"/>
      <c r="B28" s="293"/>
      <c r="C28" s="294"/>
      <c r="D28" s="294"/>
      <c r="E28" s="294"/>
      <c r="F28" s="294"/>
      <c r="G28" s="294"/>
      <c r="H28" s="294"/>
      <c r="I28" s="295"/>
      <c r="J28" s="37"/>
      <c r="K28" s="6"/>
      <c r="L28" s="6"/>
      <c r="M28" s="8"/>
    </row>
    <row r="29" spans="1:13" s="5" customFormat="1" ht="20.100000000000001" customHeight="1">
      <c r="A29" s="39"/>
      <c r="B29" s="296" t="s">
        <v>75</v>
      </c>
      <c r="C29" s="297"/>
      <c r="D29" s="323"/>
      <c r="E29" s="300"/>
      <c r="F29" s="300"/>
      <c r="G29" s="298" t="s">
        <v>145</v>
      </c>
      <c r="H29" s="298"/>
      <c r="I29" s="299"/>
      <c r="J29" s="37"/>
      <c r="K29" s="6"/>
      <c r="L29" s="6"/>
      <c r="M29" s="6"/>
    </row>
    <row r="30" spans="1:13" s="29" customFormat="1" ht="20.100000000000001" customHeight="1">
      <c r="A30" s="88"/>
      <c r="B30" s="296" t="s">
        <v>76</v>
      </c>
      <c r="C30" s="297"/>
      <c r="D30" s="323"/>
      <c r="E30" s="353" t="e">
        <f>E18/E29</f>
        <v>#DIV/0!</v>
      </c>
      <c r="F30" s="353"/>
      <c r="G30" s="252" t="str">
        <f>"Tankfuls for "&amp;TEXT(E15,"#.0")&amp;" acres"</f>
        <v>Tankfuls for .0 acres</v>
      </c>
      <c r="H30" s="252"/>
      <c r="I30" s="253"/>
      <c r="J30" s="37"/>
      <c r="K30" s="33"/>
      <c r="L30" s="33"/>
      <c r="M30" s="33"/>
    </row>
    <row r="31" spans="1:13" s="5" customFormat="1" ht="20.100000000000001" customHeight="1">
      <c r="A31" s="39"/>
      <c r="B31" s="293"/>
      <c r="C31" s="294"/>
      <c r="D31" s="294"/>
      <c r="E31" s="294"/>
      <c r="F31" s="294"/>
      <c r="G31" s="294"/>
      <c r="H31" s="294"/>
      <c r="I31" s="295"/>
      <c r="J31" s="37"/>
      <c r="K31" s="6"/>
      <c r="L31" s="6"/>
      <c r="M31" s="6"/>
    </row>
    <row r="32" spans="1:13" s="5" customFormat="1" ht="20.100000000000001" customHeight="1">
      <c r="A32" s="39"/>
      <c r="B32" s="296" t="s">
        <v>200</v>
      </c>
      <c r="C32" s="297"/>
      <c r="D32" s="301" t="s">
        <v>199</v>
      </c>
      <c r="E32" s="301"/>
      <c r="F32" s="171"/>
      <c r="G32" s="301" t="str">
        <f>"for "&amp;TEXT(E15,"#.0")&amp;" acres"</f>
        <v>for .0 acres</v>
      </c>
      <c r="H32" s="301"/>
      <c r="I32" s="174"/>
      <c r="J32" s="37"/>
      <c r="K32" s="6"/>
      <c r="L32" s="6"/>
      <c r="M32" s="6"/>
    </row>
    <row r="33" spans="1:14" s="29" customFormat="1" ht="20.100000000000001" customHeight="1">
      <c r="A33" s="88"/>
      <c r="B33" s="293"/>
      <c r="C33" s="307"/>
      <c r="D33" s="308" t="e">
        <f>E25*E29</f>
        <v>#DIV/0!</v>
      </c>
      <c r="E33" s="308"/>
      <c r="F33" s="172" t="s">
        <v>201</v>
      </c>
      <c r="G33" s="308" t="e">
        <f>D33*E30</f>
        <v>#DIV/0!</v>
      </c>
      <c r="H33" s="308"/>
      <c r="I33" s="173" t="s">
        <v>201</v>
      </c>
      <c r="J33" s="37"/>
      <c r="K33" s="33"/>
      <c r="L33" s="33"/>
      <c r="M33" s="33"/>
    </row>
    <row r="34" spans="1:14" s="5" customFormat="1" ht="20.100000000000001" customHeight="1">
      <c r="A34" s="39"/>
      <c r="B34" s="293"/>
      <c r="C34" s="307"/>
      <c r="D34" s="308" t="e">
        <f>E26*E29</f>
        <v>#DIV/0!</v>
      </c>
      <c r="E34" s="308"/>
      <c r="F34" s="166" t="s">
        <v>205</v>
      </c>
      <c r="G34" s="308" t="e">
        <f>D34*E30</f>
        <v>#DIV/0!</v>
      </c>
      <c r="H34" s="308"/>
      <c r="I34" s="176" t="s">
        <v>139</v>
      </c>
      <c r="J34" s="37"/>
      <c r="K34" s="6"/>
      <c r="L34" s="6"/>
      <c r="M34" s="6"/>
    </row>
    <row r="35" spans="1:14" s="29" customFormat="1" ht="20.100000000000001" customHeight="1">
      <c r="A35" s="88"/>
      <c r="B35" s="293"/>
      <c r="C35" s="307"/>
      <c r="D35" s="352" t="e">
        <f>E27*E29</f>
        <v>#DIV/0!</v>
      </c>
      <c r="E35" s="352"/>
      <c r="F35" s="172" t="s">
        <v>145</v>
      </c>
      <c r="G35" s="308" t="e">
        <f>D35*E30</f>
        <v>#DIV/0!</v>
      </c>
      <c r="H35" s="308"/>
      <c r="I35" s="173" t="s">
        <v>145</v>
      </c>
      <c r="J35" s="37"/>
      <c r="K35" s="33"/>
      <c r="L35" s="33"/>
      <c r="M35" s="33"/>
    </row>
    <row r="36" spans="1:14" s="5" customFormat="1" ht="20.100000000000001" customHeight="1" thickBot="1">
      <c r="A36" s="39"/>
      <c r="B36" s="304"/>
      <c r="C36" s="305"/>
      <c r="D36" s="305"/>
      <c r="E36" s="305"/>
      <c r="F36" s="305"/>
      <c r="G36" s="305"/>
      <c r="H36" s="305"/>
      <c r="I36" s="306"/>
      <c r="J36" s="37"/>
      <c r="K36" s="6"/>
      <c r="L36" s="6"/>
      <c r="M36" s="6"/>
    </row>
    <row r="37" spans="1:14" s="5" customFormat="1" ht="20.100000000000001" customHeight="1">
      <c r="A37" s="39"/>
      <c r="B37" s="200"/>
      <c r="C37" s="200"/>
      <c r="D37" s="200"/>
      <c r="E37" s="200"/>
      <c r="F37" s="200"/>
      <c r="G37" s="200"/>
      <c r="H37" s="200"/>
      <c r="I37" s="200"/>
      <c r="J37" s="37"/>
      <c r="K37" s="6"/>
      <c r="L37" s="6"/>
      <c r="M37" s="6"/>
    </row>
    <row r="38" spans="1:14" s="5" customFormat="1" ht="20.100000000000001" customHeight="1">
      <c r="A38" s="39"/>
      <c r="B38" s="311" t="s">
        <v>83</v>
      </c>
      <c r="C38" s="311"/>
      <c r="D38" s="311"/>
      <c r="E38" s="311"/>
      <c r="F38" s="311"/>
      <c r="G38" s="311"/>
      <c r="H38" s="311"/>
      <c r="I38" s="311"/>
      <c r="J38" s="37"/>
      <c r="K38" s="6"/>
      <c r="M38" s="6"/>
      <c r="N38" s="6"/>
    </row>
    <row r="39" spans="1:14" s="5" customFormat="1" ht="20.100000000000001" customHeight="1">
      <c r="A39" s="39"/>
      <c r="B39" s="200"/>
      <c r="C39" s="200"/>
      <c r="D39" s="200"/>
      <c r="E39" s="200"/>
      <c r="F39" s="200"/>
      <c r="G39" s="200"/>
      <c r="H39" s="200"/>
      <c r="I39" s="200"/>
      <c r="J39" s="37"/>
      <c r="K39" s="6"/>
      <c r="M39" s="6"/>
      <c r="N39" s="6"/>
    </row>
    <row r="40" spans="1:14" s="20" customFormat="1" ht="48.6" customHeight="1">
      <c r="A40" s="39"/>
      <c r="B40" s="313" t="s">
        <v>84</v>
      </c>
      <c r="C40" s="313"/>
      <c r="D40" s="313"/>
      <c r="E40" s="313"/>
      <c r="F40" s="313"/>
      <c r="G40" s="313"/>
      <c r="H40" s="313"/>
      <c r="I40" s="313"/>
      <c r="J40" s="37"/>
      <c r="K40" s="19"/>
      <c r="L40" s="19"/>
      <c r="M40" s="19"/>
    </row>
    <row r="41" spans="1:14" s="20" customFormat="1" ht="20.100000000000001" customHeight="1">
      <c r="A41" s="39"/>
      <c r="B41" s="200"/>
      <c r="C41" s="200"/>
      <c r="D41" s="200"/>
      <c r="E41" s="200"/>
      <c r="F41" s="200"/>
      <c r="G41" s="200"/>
      <c r="H41" s="200"/>
      <c r="I41" s="200"/>
      <c r="J41" s="37"/>
      <c r="K41" s="19"/>
      <c r="L41" s="19"/>
      <c r="M41" s="16"/>
    </row>
    <row r="42" spans="1:14" s="29" customFormat="1" ht="20.100000000000001" customHeight="1">
      <c r="A42" s="39"/>
      <c r="B42" s="314" t="s">
        <v>137</v>
      </c>
      <c r="C42" s="314"/>
      <c r="D42" s="314"/>
      <c r="E42" s="314"/>
      <c r="F42" s="314"/>
      <c r="G42" s="314"/>
      <c r="H42" s="314"/>
      <c r="I42" s="314"/>
      <c r="J42" s="37"/>
      <c r="K42" s="31"/>
      <c r="L42" s="31"/>
      <c r="M42" s="16"/>
    </row>
    <row r="43" spans="1:14" s="20" customFormat="1" ht="20.100000000000001" customHeight="1">
      <c r="A43" s="39"/>
      <c r="B43" s="252" t="s">
        <v>81</v>
      </c>
      <c r="C43" s="252"/>
      <c r="D43" s="252"/>
      <c r="E43" s="252"/>
      <c r="F43" s="252"/>
      <c r="G43" s="252"/>
      <c r="H43" s="252"/>
      <c r="I43" s="252"/>
      <c r="J43" s="39"/>
      <c r="K43" s="18"/>
      <c r="L43" s="18"/>
    </row>
    <row r="44" spans="1:14" s="20" customFormat="1" ht="20.100000000000001" customHeight="1">
      <c r="A44" s="39"/>
      <c r="B44" s="252" t="s">
        <v>77</v>
      </c>
      <c r="C44" s="252"/>
      <c r="D44" s="252"/>
      <c r="E44" s="252"/>
      <c r="F44" s="252"/>
      <c r="G44" s="252"/>
      <c r="H44" s="252"/>
      <c r="I44" s="252"/>
      <c r="J44" s="39"/>
      <c r="K44" s="18"/>
      <c r="L44" s="18"/>
    </row>
    <row r="45" spans="1:14" s="20" customFormat="1" ht="20.100000000000001" customHeight="1">
      <c r="A45" s="39"/>
      <c r="B45" s="298" t="s">
        <v>78</v>
      </c>
      <c r="C45" s="298"/>
      <c r="D45" s="298"/>
      <c r="E45" s="298"/>
      <c r="F45" s="298"/>
      <c r="G45" s="298"/>
      <c r="H45" s="298"/>
      <c r="I45" s="298"/>
      <c r="J45" s="39"/>
      <c r="K45" s="18"/>
      <c r="L45" s="18"/>
    </row>
    <row r="46" spans="1:14" s="20" customFormat="1" ht="20.100000000000001" customHeight="1">
      <c r="A46" s="39"/>
      <c r="B46" s="298" t="s">
        <v>79</v>
      </c>
      <c r="C46" s="298"/>
      <c r="D46" s="298"/>
      <c r="E46" s="298"/>
      <c r="F46" s="298"/>
      <c r="G46" s="298"/>
      <c r="H46" s="298"/>
      <c r="I46" s="298"/>
      <c r="J46" s="39"/>
      <c r="K46" s="18"/>
      <c r="L46" s="18"/>
    </row>
    <row r="47" spans="1:14" s="20" customFormat="1" ht="20.100000000000001" customHeight="1">
      <c r="A47" s="39"/>
      <c r="B47" s="298" t="s">
        <v>80</v>
      </c>
      <c r="C47" s="298"/>
      <c r="D47" s="298"/>
      <c r="E47" s="298"/>
      <c r="F47" s="298"/>
      <c r="G47" s="298"/>
      <c r="H47" s="298"/>
      <c r="I47" s="298"/>
      <c r="J47" s="39"/>
      <c r="K47" s="18"/>
      <c r="L47" s="18"/>
    </row>
    <row r="48" spans="1:14" s="20" customFormat="1" ht="18.95" customHeight="1">
      <c r="A48" s="39"/>
      <c r="B48" s="202"/>
      <c r="C48" s="202"/>
      <c r="D48" s="202"/>
      <c r="E48" s="202"/>
      <c r="F48" s="202"/>
      <c r="G48" s="202"/>
      <c r="H48" s="202"/>
      <c r="I48" s="202"/>
      <c r="J48" s="39"/>
      <c r="K48" s="18"/>
      <c r="L48" s="18"/>
    </row>
  </sheetData>
  <sheetProtection sheet="1" objects="1" scenarios="1" formatCells="0" formatColumns="0" formatRows="0"/>
  <mergeCells count="75">
    <mergeCell ref="B33:C33"/>
    <mergeCell ref="D33:E33"/>
    <mergeCell ref="G33:H33"/>
    <mergeCell ref="B36:I36"/>
    <mergeCell ref="B48:I48"/>
    <mergeCell ref="B38:I38"/>
    <mergeCell ref="B43:I43"/>
    <mergeCell ref="B42:I42"/>
    <mergeCell ref="B44:I44"/>
    <mergeCell ref="B45:I45"/>
    <mergeCell ref="B46:I46"/>
    <mergeCell ref="B47:I47"/>
    <mergeCell ref="B40:I40"/>
    <mergeCell ref="B37:I37"/>
    <mergeCell ref="B39:I39"/>
    <mergeCell ref="B41:I41"/>
    <mergeCell ref="B34:C34"/>
    <mergeCell ref="D34:E34"/>
    <mergeCell ref="G34:H34"/>
    <mergeCell ref="B35:C35"/>
    <mergeCell ref="D35:E35"/>
    <mergeCell ref="G35:H35"/>
    <mergeCell ref="B1:E1"/>
    <mergeCell ref="B5:I5"/>
    <mergeCell ref="E11:G11"/>
    <mergeCell ref="B2:I2"/>
    <mergeCell ref="B4:I4"/>
    <mergeCell ref="B6:I6"/>
    <mergeCell ref="B8:I8"/>
    <mergeCell ref="B3:I3"/>
    <mergeCell ref="B10:I10"/>
    <mergeCell ref="B9:I9"/>
    <mergeCell ref="H11:I11"/>
    <mergeCell ref="B7:D7"/>
    <mergeCell ref="E7:I7"/>
    <mergeCell ref="B11:D11"/>
    <mergeCell ref="B12:I12"/>
    <mergeCell ref="B14:I14"/>
    <mergeCell ref="E18:F18"/>
    <mergeCell ref="B18:D18"/>
    <mergeCell ref="E19:F19"/>
    <mergeCell ref="G19:I19"/>
    <mergeCell ref="B16:I16"/>
    <mergeCell ref="E13:F13"/>
    <mergeCell ref="E15:F15"/>
    <mergeCell ref="G18:I18"/>
    <mergeCell ref="B17:I17"/>
    <mergeCell ref="B13:D13"/>
    <mergeCell ref="G13:I13"/>
    <mergeCell ref="G15:I15"/>
    <mergeCell ref="B15:D15"/>
    <mergeCell ref="B21:I21"/>
    <mergeCell ref="B20:I20"/>
    <mergeCell ref="G27:I27"/>
    <mergeCell ref="G25:I25"/>
    <mergeCell ref="B25:D27"/>
    <mergeCell ref="G23:I23"/>
    <mergeCell ref="G26:I26"/>
    <mergeCell ref="B24:I24"/>
    <mergeCell ref="B22:I22"/>
    <mergeCell ref="B23:D23"/>
    <mergeCell ref="E26:F26"/>
    <mergeCell ref="E27:F27"/>
    <mergeCell ref="E30:F30"/>
    <mergeCell ref="G30:I30"/>
    <mergeCell ref="E25:F25"/>
    <mergeCell ref="B32:C32"/>
    <mergeCell ref="D32:E32"/>
    <mergeCell ref="G32:H32"/>
    <mergeCell ref="B31:I31"/>
    <mergeCell ref="B30:D30"/>
    <mergeCell ref="B28:I28"/>
    <mergeCell ref="B29:D29"/>
    <mergeCell ref="E29:F29"/>
    <mergeCell ref="G29:I2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51"/>
  <sheetViews>
    <sheetView workbookViewId="0">
      <selection activeCell="K5" sqref="K5"/>
    </sheetView>
  </sheetViews>
  <sheetFormatPr defaultColWidth="14.42578125" defaultRowHeight="15.75" customHeight="1"/>
  <cols>
    <col min="1" max="1" width="7.7109375" style="75" customWidth="1"/>
    <col min="2" max="2" width="6.42578125" style="70" customWidth="1"/>
    <col min="3" max="3" width="14" style="70" customWidth="1"/>
    <col min="4" max="4" width="12.42578125" style="70" customWidth="1"/>
    <col min="5" max="5" width="10.7109375" style="70" customWidth="1"/>
    <col min="6" max="6" width="10.7109375" style="175" customWidth="1"/>
    <col min="7" max="8" width="10.7109375" style="70" customWidth="1"/>
    <col min="9" max="9" width="16.42578125" style="70" customWidth="1"/>
    <col min="10" max="10" width="8.85546875" style="70" customWidth="1"/>
  </cols>
  <sheetData>
    <row r="1" spans="1:16" ht="69.75" customHeight="1">
      <c r="A1" s="72"/>
      <c r="B1" s="346" t="s">
        <v>206</v>
      </c>
      <c r="C1" s="346"/>
      <c r="D1" s="346"/>
      <c r="E1" s="346"/>
      <c r="F1" s="346"/>
      <c r="G1" s="182"/>
      <c r="H1" s="182"/>
      <c r="I1" s="182"/>
      <c r="J1" s="73"/>
    </row>
    <row r="2" spans="1:16" s="14" customFormat="1" ht="20.100000000000001" customHeight="1">
      <c r="A2" s="39"/>
      <c r="B2" s="274"/>
      <c r="C2" s="274"/>
      <c r="D2" s="274"/>
      <c r="E2" s="274"/>
      <c r="F2" s="274"/>
      <c r="G2" s="274"/>
      <c r="H2" s="274"/>
      <c r="I2" s="274"/>
      <c r="J2" s="37"/>
    </row>
    <row r="3" spans="1:16" s="14" customFormat="1" ht="42" customHeight="1">
      <c r="A3" s="39"/>
      <c r="B3" s="344" t="s">
        <v>181</v>
      </c>
      <c r="C3" s="344"/>
      <c r="D3" s="344"/>
      <c r="E3" s="344"/>
      <c r="F3" s="344"/>
      <c r="G3" s="344"/>
      <c r="H3" s="344"/>
      <c r="I3" s="344"/>
      <c r="J3" s="37"/>
    </row>
    <row r="4" spans="1:16" s="23" customFormat="1" ht="20.100000000000001" customHeight="1">
      <c r="A4" s="39"/>
      <c r="B4" s="218"/>
      <c r="C4" s="218"/>
      <c r="D4" s="218"/>
      <c r="E4" s="218"/>
      <c r="F4" s="218"/>
      <c r="G4" s="218"/>
      <c r="H4" s="218"/>
      <c r="I4" s="218"/>
      <c r="J4" s="37"/>
    </row>
    <row r="5" spans="1:16" s="14" customFormat="1" ht="33.75" customHeight="1">
      <c r="A5" s="39"/>
      <c r="B5" s="354" t="s">
        <v>85</v>
      </c>
      <c r="C5" s="354"/>
      <c r="D5" s="354"/>
      <c r="E5" s="354"/>
      <c r="F5" s="354"/>
      <c r="G5" s="354"/>
      <c r="H5" s="354"/>
      <c r="I5" s="354"/>
      <c r="J5" s="37"/>
    </row>
    <row r="6" spans="1:16" s="14" customFormat="1" ht="20.100000000000001" customHeight="1">
      <c r="A6" s="39"/>
      <c r="B6" s="200"/>
      <c r="C6" s="200"/>
      <c r="D6" s="200"/>
      <c r="E6" s="200"/>
      <c r="F6" s="200"/>
      <c r="G6" s="200"/>
      <c r="H6" s="200"/>
      <c r="I6" s="200"/>
      <c r="J6" s="37"/>
    </row>
    <row r="7" spans="1:16" s="14" customFormat="1" ht="20.100000000000001" customHeight="1">
      <c r="A7" s="39"/>
      <c r="B7" s="286" t="s">
        <v>20</v>
      </c>
      <c r="C7" s="286"/>
      <c r="D7" s="286"/>
      <c r="E7" s="343"/>
      <c r="F7" s="343"/>
      <c r="G7" s="343"/>
      <c r="H7" s="343"/>
      <c r="I7" s="343"/>
      <c r="J7" s="37"/>
    </row>
    <row r="8" spans="1:16" s="14" customFormat="1" ht="20.100000000000001" customHeight="1">
      <c r="A8" s="39"/>
      <c r="B8" s="200"/>
      <c r="C8" s="200"/>
      <c r="D8" s="200"/>
      <c r="E8" s="200"/>
      <c r="F8" s="200"/>
      <c r="G8" s="200"/>
      <c r="H8" s="200"/>
      <c r="I8" s="200"/>
      <c r="J8" s="37"/>
    </row>
    <row r="9" spans="1:16" s="14" customFormat="1" ht="20.100000000000001" customHeight="1">
      <c r="A9" s="39"/>
      <c r="B9" s="314" t="s">
        <v>71</v>
      </c>
      <c r="C9" s="314"/>
      <c r="D9" s="314"/>
      <c r="E9" s="314"/>
      <c r="F9" s="314"/>
      <c r="G9" s="314"/>
      <c r="H9" s="314"/>
      <c r="I9" s="314"/>
      <c r="J9" s="74"/>
    </row>
    <row r="10" spans="1:16" s="14" customFormat="1" ht="20.100000000000001" customHeight="1" thickBot="1">
      <c r="A10" s="39"/>
      <c r="B10" s="332"/>
      <c r="C10" s="332"/>
      <c r="D10" s="332"/>
      <c r="E10" s="332"/>
      <c r="F10" s="332"/>
      <c r="G10" s="332"/>
      <c r="H10" s="332"/>
      <c r="I10" s="332"/>
      <c r="J10" s="37"/>
    </row>
    <row r="11" spans="1:16" s="14" customFormat="1" ht="20.100000000000001" customHeight="1">
      <c r="A11" s="39"/>
      <c r="B11" s="333" t="s">
        <v>187</v>
      </c>
      <c r="C11" s="334"/>
      <c r="D11" s="335"/>
      <c r="E11" s="336"/>
      <c r="F11" s="337"/>
      <c r="G11" s="338"/>
      <c r="H11" s="339"/>
      <c r="I11" s="340"/>
      <c r="J11" s="37"/>
      <c r="N11" s="11"/>
      <c r="O11" s="11"/>
      <c r="P11" s="11"/>
    </row>
    <row r="12" spans="1:16" s="14" customFormat="1" ht="20.100000000000001" customHeight="1">
      <c r="A12" s="39"/>
      <c r="B12" s="293"/>
      <c r="C12" s="294"/>
      <c r="D12" s="294"/>
      <c r="E12" s="294"/>
      <c r="F12" s="294"/>
      <c r="G12" s="294"/>
      <c r="H12" s="294"/>
      <c r="I12" s="295"/>
      <c r="J12" s="37"/>
    </row>
    <row r="13" spans="1:16" s="14" customFormat="1" ht="20.100000000000001" customHeight="1">
      <c r="A13" s="39"/>
      <c r="B13" s="296" t="s">
        <v>188</v>
      </c>
      <c r="C13" s="297"/>
      <c r="D13" s="323"/>
      <c r="E13" s="242"/>
      <c r="F13" s="244"/>
      <c r="G13" s="251" t="s">
        <v>122</v>
      </c>
      <c r="H13" s="252"/>
      <c r="I13" s="253"/>
      <c r="J13" s="37"/>
    </row>
    <row r="14" spans="1:16" s="14" customFormat="1" ht="20.100000000000001" customHeight="1">
      <c r="A14" s="39"/>
      <c r="B14" s="293"/>
      <c r="C14" s="294"/>
      <c r="D14" s="294"/>
      <c r="E14" s="294"/>
      <c r="F14" s="294"/>
      <c r="G14" s="294"/>
      <c r="H14" s="294"/>
      <c r="I14" s="295"/>
      <c r="J14" s="37"/>
    </row>
    <row r="15" spans="1:16" s="14" customFormat="1" ht="20.100000000000001" customHeight="1">
      <c r="A15" s="39"/>
      <c r="B15" s="296" t="s">
        <v>189</v>
      </c>
      <c r="C15" s="297"/>
      <c r="D15" s="323"/>
      <c r="E15" s="242"/>
      <c r="F15" s="244"/>
      <c r="G15" s="251" t="s">
        <v>82</v>
      </c>
      <c r="H15" s="252"/>
      <c r="I15" s="253"/>
      <c r="J15" s="37"/>
    </row>
    <row r="16" spans="1:16" s="29" customFormat="1" ht="20.100000000000001" customHeight="1">
      <c r="A16" s="88"/>
      <c r="B16" s="324" t="str">
        <f>"from sprayer calibration:  "&amp;TEXT('Sprayer Calibration'!$M$11,"#.0")&amp;" acres"</f>
        <v>from sprayer calibration:  .0 acres</v>
      </c>
      <c r="C16" s="325"/>
      <c r="D16" s="325"/>
      <c r="E16" s="325"/>
      <c r="F16" s="325"/>
      <c r="G16" s="325"/>
      <c r="H16" s="325"/>
      <c r="I16" s="326"/>
      <c r="J16" s="37"/>
    </row>
    <row r="17" spans="1:10" s="14" customFormat="1" ht="20.100000000000001" customHeight="1">
      <c r="A17" s="39"/>
      <c r="B17" s="293"/>
      <c r="C17" s="294"/>
      <c r="D17" s="294"/>
      <c r="E17" s="294"/>
      <c r="F17" s="294"/>
      <c r="G17" s="294"/>
      <c r="H17" s="294"/>
      <c r="I17" s="295"/>
      <c r="J17" s="37"/>
    </row>
    <row r="18" spans="1:10" s="14" customFormat="1" ht="20.100000000000001" customHeight="1">
      <c r="A18" s="39"/>
      <c r="B18" s="296" t="s">
        <v>197</v>
      </c>
      <c r="C18" s="297"/>
      <c r="D18" s="323"/>
      <c r="E18" s="347"/>
      <c r="F18" s="348"/>
      <c r="G18" s="252" t="str">
        <f>"Gallons for "&amp;TEXT(E15,"#.0")&amp;" acres"</f>
        <v>Gallons for .0 acres</v>
      </c>
      <c r="H18" s="252"/>
      <c r="I18" s="253"/>
      <c r="J18" s="37"/>
    </row>
    <row r="19" spans="1:10" s="29" customFormat="1" ht="20.100000000000001" customHeight="1">
      <c r="A19" s="88"/>
      <c r="B19" s="169"/>
      <c r="C19" s="170"/>
      <c r="D19" s="170"/>
      <c r="E19" s="329" t="e">
        <f>E18/E15</f>
        <v>#DIV/0!</v>
      </c>
      <c r="F19" s="329"/>
      <c r="G19" s="251" t="s">
        <v>140</v>
      </c>
      <c r="H19" s="252"/>
      <c r="I19" s="253"/>
      <c r="J19" s="37"/>
    </row>
    <row r="20" spans="1:10" s="29" customFormat="1" ht="20.100000000000001" customHeight="1">
      <c r="A20" s="88"/>
      <c r="B20" s="324" t="e">
        <f>"from sprayer calibration:  "&amp;TEXT('Sprayer Calibration'!$M$36,"#.0")&amp;" gallons for "&amp;TEXT('Sprayer Calibration'!$M$11,"#.0")&amp;" acres"</f>
        <v>#DIV/0!</v>
      </c>
      <c r="C20" s="325"/>
      <c r="D20" s="325"/>
      <c r="E20" s="325"/>
      <c r="F20" s="325"/>
      <c r="G20" s="325"/>
      <c r="H20" s="325"/>
      <c r="I20" s="326"/>
      <c r="J20" s="37"/>
    </row>
    <row r="21" spans="1:10" s="29" customFormat="1" ht="20.100000000000001" customHeight="1">
      <c r="A21" s="88"/>
      <c r="B21" s="324" t="e">
        <f>"                                  = "&amp;TEXT('Sprayer Calibration'!$M$34,"#.0")&amp;" gallons per acre"</f>
        <v>#DIV/0!</v>
      </c>
      <c r="C21" s="325"/>
      <c r="D21" s="325"/>
      <c r="E21" s="325"/>
      <c r="F21" s="325"/>
      <c r="G21" s="325"/>
      <c r="H21" s="325"/>
      <c r="I21" s="326"/>
      <c r="J21" s="37"/>
    </row>
    <row r="22" spans="1:10" s="14" customFormat="1" ht="20.100000000000001" customHeight="1">
      <c r="A22" s="39"/>
      <c r="B22" s="293"/>
      <c r="C22" s="294"/>
      <c r="D22" s="294"/>
      <c r="E22" s="294"/>
      <c r="F22" s="294"/>
      <c r="G22" s="294"/>
      <c r="H22" s="294"/>
      <c r="I22" s="295"/>
      <c r="J22" s="37"/>
    </row>
    <row r="23" spans="1:10" s="14" customFormat="1" ht="20.100000000000001" hidden="1" customHeight="1">
      <c r="A23" s="39"/>
      <c r="B23" s="296" t="s">
        <v>98</v>
      </c>
      <c r="C23" s="297"/>
      <c r="D23" s="323"/>
      <c r="E23" s="135">
        <v>128</v>
      </c>
      <c r="F23" s="164"/>
      <c r="G23" s="316" t="s">
        <v>143</v>
      </c>
      <c r="H23" s="298"/>
      <c r="I23" s="299"/>
      <c r="J23" s="37"/>
    </row>
    <row r="24" spans="1:10" s="24" customFormat="1" ht="20.100000000000001" hidden="1" customHeight="1">
      <c r="A24" s="39"/>
      <c r="B24" s="293"/>
      <c r="C24" s="294"/>
      <c r="D24" s="294"/>
      <c r="E24" s="294"/>
      <c r="F24" s="294"/>
      <c r="G24" s="294"/>
      <c r="H24" s="294"/>
      <c r="I24" s="295"/>
      <c r="J24" s="37"/>
    </row>
    <row r="25" spans="1:10" s="24" customFormat="1" ht="20.100000000000001" hidden="1" customHeight="1">
      <c r="A25" s="39"/>
      <c r="B25" s="296" t="s">
        <v>99</v>
      </c>
      <c r="C25" s="297"/>
      <c r="D25" s="323"/>
      <c r="E25" s="135">
        <v>100</v>
      </c>
      <c r="F25" s="164"/>
      <c r="G25" s="251" t="s">
        <v>100</v>
      </c>
      <c r="H25" s="252"/>
      <c r="I25" s="253"/>
      <c r="J25" s="37"/>
    </row>
    <row r="26" spans="1:10" s="14" customFormat="1" ht="20.100000000000001" hidden="1" customHeight="1">
      <c r="A26" s="39"/>
      <c r="B26" s="293"/>
      <c r="C26" s="294"/>
      <c r="D26" s="294"/>
      <c r="E26" s="294"/>
      <c r="F26" s="294"/>
      <c r="G26" s="294"/>
      <c r="H26" s="294"/>
      <c r="I26" s="295"/>
      <c r="J26" s="37"/>
    </row>
    <row r="27" spans="1:10" s="29" customFormat="1" ht="20.100000000000001" customHeight="1">
      <c r="A27" s="88"/>
      <c r="B27" s="320" t="s">
        <v>74</v>
      </c>
      <c r="C27" s="321"/>
      <c r="D27" s="322"/>
      <c r="E27" s="352">
        <f>E28*Conversions!$S$79</f>
        <v>0</v>
      </c>
      <c r="F27" s="352"/>
      <c r="G27" s="298" t="s">
        <v>201</v>
      </c>
      <c r="H27" s="298"/>
      <c r="I27" s="299"/>
      <c r="J27" s="37"/>
    </row>
    <row r="28" spans="1:10" s="14" customFormat="1" ht="20.100000000000001" customHeight="1">
      <c r="A28" s="39"/>
      <c r="B28" s="320"/>
      <c r="C28" s="321"/>
      <c r="D28" s="322"/>
      <c r="E28" s="367">
        <f>E23*E13/E25</f>
        <v>0</v>
      </c>
      <c r="F28" s="367"/>
      <c r="G28" s="298" t="s">
        <v>143</v>
      </c>
      <c r="H28" s="298"/>
      <c r="I28" s="299"/>
      <c r="J28" s="74"/>
    </row>
    <row r="29" spans="1:10" s="29" customFormat="1" ht="20.100000000000001" hidden="1" customHeight="1">
      <c r="A29" s="88"/>
      <c r="B29" s="320"/>
      <c r="C29" s="321"/>
      <c r="D29" s="322"/>
      <c r="E29" s="352">
        <f>E28/128</f>
        <v>0</v>
      </c>
      <c r="F29" s="352"/>
      <c r="G29" s="298" t="s">
        <v>145</v>
      </c>
      <c r="H29" s="298"/>
      <c r="I29" s="299"/>
    </row>
    <row r="30" spans="1:10" s="14" customFormat="1" ht="20.100000000000001" customHeight="1">
      <c r="A30" s="39"/>
      <c r="B30" s="293"/>
      <c r="C30" s="294"/>
      <c r="D30" s="294"/>
      <c r="E30" s="294"/>
      <c r="F30" s="294"/>
      <c r="G30" s="294"/>
      <c r="H30" s="294"/>
      <c r="I30" s="295"/>
      <c r="J30" s="37"/>
    </row>
    <row r="31" spans="1:10" s="14" customFormat="1" ht="20.100000000000001" customHeight="1">
      <c r="A31" s="39"/>
      <c r="B31" s="296" t="s">
        <v>75</v>
      </c>
      <c r="C31" s="297"/>
      <c r="D31" s="323"/>
      <c r="E31" s="300"/>
      <c r="F31" s="300"/>
      <c r="G31" s="298" t="s">
        <v>135</v>
      </c>
      <c r="H31" s="298"/>
      <c r="I31" s="299"/>
      <c r="J31" s="37"/>
    </row>
    <row r="32" spans="1:10" s="29" customFormat="1" ht="20.100000000000001" customHeight="1">
      <c r="A32" s="88"/>
      <c r="B32" s="296" t="s">
        <v>76</v>
      </c>
      <c r="C32" s="297"/>
      <c r="D32" s="323"/>
      <c r="E32" s="353" t="e">
        <f>E18/E31</f>
        <v>#DIV/0!</v>
      </c>
      <c r="F32" s="353"/>
      <c r="G32" s="252" t="str">
        <f>"Tankfuls for "&amp;TEXT(E15,"#.0")&amp;" acres"</f>
        <v>Tankfuls for .0 acres</v>
      </c>
      <c r="H32" s="252"/>
      <c r="I32" s="253"/>
      <c r="J32" s="37"/>
    </row>
    <row r="33" spans="1:10" s="14" customFormat="1" ht="20.100000000000001" customHeight="1">
      <c r="A33" s="39"/>
      <c r="B33" s="293"/>
      <c r="C33" s="294"/>
      <c r="D33" s="294"/>
      <c r="E33" s="294"/>
      <c r="F33" s="294"/>
      <c r="G33" s="294"/>
      <c r="H33" s="294"/>
      <c r="I33" s="295"/>
      <c r="J33" s="37"/>
    </row>
    <row r="34" spans="1:10" s="14" customFormat="1" ht="20.100000000000001" customHeight="1">
      <c r="A34" s="39"/>
      <c r="B34" s="296" t="s">
        <v>200</v>
      </c>
      <c r="C34" s="297"/>
      <c r="D34" s="301" t="s">
        <v>199</v>
      </c>
      <c r="E34" s="301"/>
      <c r="F34" s="171"/>
      <c r="G34" s="301" t="str">
        <f>"for "&amp;TEXT(E15,"#.0")&amp;" acres"</f>
        <v>for .0 acres</v>
      </c>
      <c r="H34" s="301"/>
      <c r="I34" s="174"/>
      <c r="J34" s="37"/>
    </row>
    <row r="35" spans="1:10" s="29" customFormat="1" ht="20.100000000000001" customHeight="1">
      <c r="A35" s="88"/>
      <c r="B35" s="180"/>
      <c r="C35" s="181"/>
      <c r="D35" s="308">
        <f>E27*E31</f>
        <v>0</v>
      </c>
      <c r="E35" s="308"/>
      <c r="F35" s="172" t="s">
        <v>201</v>
      </c>
      <c r="G35" s="308" t="e">
        <f>D35*E32</f>
        <v>#DIV/0!</v>
      </c>
      <c r="H35" s="308"/>
      <c r="I35" s="173" t="s">
        <v>201</v>
      </c>
      <c r="J35" s="37"/>
    </row>
    <row r="36" spans="1:10" s="14" customFormat="1" ht="20.100000000000001" customHeight="1">
      <c r="A36" s="39"/>
      <c r="B36" s="293"/>
      <c r="C36" s="307"/>
      <c r="D36" s="308">
        <f>E28*E31</f>
        <v>0</v>
      </c>
      <c r="E36" s="308"/>
      <c r="F36" s="166" t="s">
        <v>205</v>
      </c>
      <c r="G36" s="308" t="e">
        <f>D36*E32</f>
        <v>#DIV/0!</v>
      </c>
      <c r="H36" s="308"/>
      <c r="I36" s="176" t="s">
        <v>139</v>
      </c>
      <c r="J36" s="37"/>
    </row>
    <row r="37" spans="1:10" s="29" customFormat="1" ht="20.100000000000001" customHeight="1">
      <c r="A37" s="88"/>
      <c r="B37" s="293"/>
      <c r="C37" s="307"/>
      <c r="D37" s="352">
        <f>E29*E31</f>
        <v>0</v>
      </c>
      <c r="E37" s="352"/>
      <c r="F37" s="172" t="s">
        <v>145</v>
      </c>
      <c r="G37" s="308" t="e">
        <f>D37*E32</f>
        <v>#DIV/0!</v>
      </c>
      <c r="H37" s="308"/>
      <c r="I37" s="173" t="s">
        <v>145</v>
      </c>
      <c r="J37" s="37"/>
    </row>
    <row r="38" spans="1:10" s="14" customFormat="1" ht="20.100000000000001" customHeight="1" thickBot="1">
      <c r="A38" s="39"/>
      <c r="B38" s="304"/>
      <c r="C38" s="305"/>
      <c r="D38" s="305"/>
      <c r="E38" s="305"/>
      <c r="F38" s="305"/>
      <c r="G38" s="305"/>
      <c r="H38" s="305"/>
      <c r="I38" s="306"/>
      <c r="J38" s="37"/>
    </row>
    <row r="39" spans="1:10" s="29" customFormat="1" ht="20.100000000000001" customHeight="1">
      <c r="A39" s="39"/>
      <c r="B39" s="368" t="s">
        <v>123</v>
      </c>
      <c r="C39" s="368"/>
      <c r="D39" s="368"/>
      <c r="E39" s="368"/>
      <c r="F39" s="368"/>
      <c r="G39" s="368"/>
      <c r="H39" s="368"/>
      <c r="I39" s="368"/>
      <c r="J39" s="37"/>
    </row>
    <row r="40" spans="1:10" s="14" customFormat="1" ht="20.100000000000001" customHeight="1">
      <c r="A40" s="39"/>
      <c r="B40" s="200"/>
      <c r="C40" s="200"/>
      <c r="D40" s="200"/>
      <c r="E40" s="200"/>
      <c r="F40" s="200"/>
      <c r="G40" s="200"/>
      <c r="H40" s="200"/>
      <c r="I40" s="200"/>
      <c r="J40" s="37"/>
    </row>
    <row r="41" spans="1:10" s="14" customFormat="1" ht="20.100000000000001" customHeight="1">
      <c r="A41" s="39"/>
      <c r="B41" s="311" t="s">
        <v>83</v>
      </c>
      <c r="C41" s="311"/>
      <c r="D41" s="311"/>
      <c r="E41" s="311"/>
      <c r="F41" s="311"/>
      <c r="G41" s="311"/>
      <c r="H41" s="311"/>
      <c r="I41" s="311"/>
      <c r="J41" s="37"/>
    </row>
    <row r="42" spans="1:10" s="14" customFormat="1" ht="20.100000000000001" customHeight="1">
      <c r="A42" s="39"/>
      <c r="B42" s="252"/>
      <c r="C42" s="252"/>
      <c r="D42" s="252"/>
      <c r="E42" s="252"/>
      <c r="F42" s="252"/>
      <c r="G42" s="252"/>
      <c r="H42" s="252"/>
      <c r="I42" s="252"/>
      <c r="J42" s="37"/>
    </row>
    <row r="43" spans="1:10" s="14" customFormat="1" ht="52.35" customHeight="1">
      <c r="A43" s="39"/>
      <c r="B43" s="313" t="s">
        <v>84</v>
      </c>
      <c r="C43" s="313"/>
      <c r="D43" s="313"/>
      <c r="E43" s="313"/>
      <c r="F43" s="313"/>
      <c r="G43" s="313"/>
      <c r="H43" s="313"/>
      <c r="I43" s="313"/>
      <c r="J43" s="37"/>
    </row>
    <row r="44" spans="1:10" s="14" customFormat="1" ht="20.100000000000001" customHeight="1">
      <c r="A44" s="39"/>
      <c r="B44" s="200"/>
      <c r="C44" s="200"/>
      <c r="D44" s="200"/>
      <c r="E44" s="200"/>
      <c r="F44" s="200"/>
      <c r="G44" s="200"/>
      <c r="H44" s="200"/>
      <c r="I44" s="200"/>
      <c r="J44" s="37"/>
    </row>
    <row r="45" spans="1:10" s="29" customFormat="1" ht="20.100000000000001" customHeight="1">
      <c r="A45" s="39"/>
      <c r="B45" s="314" t="s">
        <v>137</v>
      </c>
      <c r="C45" s="314"/>
      <c r="D45" s="314"/>
      <c r="E45" s="314"/>
      <c r="F45" s="314"/>
      <c r="G45" s="314"/>
      <c r="H45" s="314"/>
      <c r="I45" s="314"/>
      <c r="J45" s="37"/>
    </row>
    <row r="46" spans="1:10" s="14" customFormat="1" ht="20.100000000000001" customHeight="1">
      <c r="A46" s="39"/>
      <c r="B46" s="252" t="s">
        <v>81</v>
      </c>
      <c r="C46" s="252"/>
      <c r="D46" s="252"/>
      <c r="E46" s="252"/>
      <c r="F46" s="252"/>
      <c r="G46" s="252"/>
      <c r="H46" s="252"/>
      <c r="I46" s="252"/>
      <c r="J46" s="39"/>
    </row>
    <row r="47" spans="1:10" s="14" customFormat="1" ht="20.100000000000001" customHeight="1">
      <c r="A47" s="39"/>
      <c r="B47" s="252" t="s">
        <v>77</v>
      </c>
      <c r="C47" s="252"/>
      <c r="D47" s="252"/>
      <c r="E47" s="252"/>
      <c r="F47" s="252"/>
      <c r="G47" s="252"/>
      <c r="H47" s="252"/>
      <c r="I47" s="252"/>
      <c r="J47" s="39"/>
    </row>
    <row r="48" spans="1:10" s="14" customFormat="1" ht="20.100000000000001" customHeight="1">
      <c r="A48" s="39"/>
      <c r="B48" s="298" t="s">
        <v>78</v>
      </c>
      <c r="C48" s="298"/>
      <c r="D48" s="298"/>
      <c r="E48" s="298"/>
      <c r="F48" s="298"/>
      <c r="G48" s="298"/>
      <c r="H48" s="298"/>
      <c r="I48" s="298"/>
      <c r="J48" s="39"/>
    </row>
    <row r="49" spans="1:10" s="14" customFormat="1" ht="20.100000000000001" customHeight="1">
      <c r="A49" s="39"/>
      <c r="B49" s="298" t="s">
        <v>79</v>
      </c>
      <c r="C49" s="298"/>
      <c r="D49" s="298"/>
      <c r="E49" s="298"/>
      <c r="F49" s="298"/>
      <c r="G49" s="298"/>
      <c r="H49" s="298"/>
      <c r="I49" s="298"/>
      <c r="J49" s="39"/>
    </row>
    <row r="50" spans="1:10" s="14" customFormat="1" ht="20.100000000000001" customHeight="1">
      <c r="A50" s="39"/>
      <c r="B50" s="298" t="s">
        <v>80</v>
      </c>
      <c r="C50" s="298"/>
      <c r="D50" s="298"/>
      <c r="E50" s="298"/>
      <c r="F50" s="298"/>
      <c r="G50" s="298"/>
      <c r="H50" s="298"/>
      <c r="I50" s="298"/>
      <c r="J50" s="39"/>
    </row>
    <row r="51" spans="1:10" s="14" customFormat="1" ht="18.95" customHeight="1">
      <c r="A51" s="39"/>
      <c r="B51" s="202"/>
      <c r="C51" s="202"/>
      <c r="D51" s="202"/>
      <c r="E51" s="202"/>
      <c r="F51" s="202"/>
      <c r="G51" s="202"/>
      <c r="H51" s="202"/>
      <c r="I51" s="202"/>
      <c r="J51" s="39"/>
    </row>
  </sheetData>
  <sheetProtection sheet="1" objects="1" scenarios="1" formatCells="0" formatColumns="0" formatRows="0"/>
  <mergeCells count="78">
    <mergeCell ref="B43:I43"/>
    <mergeCell ref="B39:I39"/>
    <mergeCell ref="G32:I32"/>
    <mergeCell ref="B34:C34"/>
    <mergeCell ref="D34:E34"/>
    <mergeCell ref="G34:H34"/>
    <mergeCell ref="B36:C36"/>
    <mergeCell ref="D36:E36"/>
    <mergeCell ref="G36:H36"/>
    <mergeCell ref="B37:C37"/>
    <mergeCell ref="D37:E37"/>
    <mergeCell ref="G37:H37"/>
    <mergeCell ref="B40:I40"/>
    <mergeCell ref="B41:I41"/>
    <mergeCell ref="B42:I42"/>
    <mergeCell ref="B32:D32"/>
    <mergeCell ref="D35:E35"/>
    <mergeCell ref="G35:H35"/>
    <mergeCell ref="B38:I38"/>
    <mergeCell ref="E31:F31"/>
    <mergeCell ref="E32:F32"/>
    <mergeCell ref="G31:I31"/>
    <mergeCell ref="B31:D31"/>
    <mergeCell ref="B51:I51"/>
    <mergeCell ref="B44:I44"/>
    <mergeCell ref="B45:I45"/>
    <mergeCell ref="B46:I46"/>
    <mergeCell ref="B47:I47"/>
    <mergeCell ref="B48:I48"/>
    <mergeCell ref="B49:I49"/>
    <mergeCell ref="B50:I50"/>
    <mergeCell ref="B24:I24"/>
    <mergeCell ref="E28:F28"/>
    <mergeCell ref="E29:F29"/>
    <mergeCell ref="E27:F27"/>
    <mergeCell ref="G29:I29"/>
    <mergeCell ref="G27:I27"/>
    <mergeCell ref="B25:D25"/>
    <mergeCell ref="B2:I2"/>
    <mergeCell ref="B4:I4"/>
    <mergeCell ref="B6:I6"/>
    <mergeCell ref="B8:I8"/>
    <mergeCell ref="B5:I5"/>
    <mergeCell ref="B3:I3"/>
    <mergeCell ref="B7:D7"/>
    <mergeCell ref="E7:I7"/>
    <mergeCell ref="B1:F1"/>
    <mergeCell ref="B9:I9"/>
    <mergeCell ref="B11:D11"/>
    <mergeCell ref="G25:I25"/>
    <mergeCell ref="B12:I12"/>
    <mergeCell ref="B14:I14"/>
    <mergeCell ref="B17:I17"/>
    <mergeCell ref="G15:I15"/>
    <mergeCell ref="G19:I19"/>
    <mergeCell ref="B22:I22"/>
    <mergeCell ref="B13:D13"/>
    <mergeCell ref="B15:D15"/>
    <mergeCell ref="B18:D18"/>
    <mergeCell ref="B16:I16"/>
    <mergeCell ref="B21:I21"/>
    <mergeCell ref="B20:I20"/>
    <mergeCell ref="H11:I11"/>
    <mergeCell ref="B30:I30"/>
    <mergeCell ref="B33:I33"/>
    <mergeCell ref="B10:I10"/>
    <mergeCell ref="G13:I13"/>
    <mergeCell ref="E11:G11"/>
    <mergeCell ref="E13:F13"/>
    <mergeCell ref="E15:F15"/>
    <mergeCell ref="G18:I18"/>
    <mergeCell ref="E18:F18"/>
    <mergeCell ref="E19:F19"/>
    <mergeCell ref="G23:I23"/>
    <mergeCell ref="G28:I28"/>
    <mergeCell ref="B26:I26"/>
    <mergeCell ref="B23:D23"/>
    <mergeCell ref="B27:D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TitlePg</vt:lpstr>
      <vt:lpstr>Sprayer Calibration</vt:lpstr>
      <vt:lpstr>Conversions</vt:lpstr>
      <vt:lpstr>Dry - Pounds per Acre</vt:lpstr>
      <vt:lpstr>Liquid - Fluid Ounces per Acre</vt:lpstr>
      <vt:lpstr>Liquid - Pints per Acre</vt:lpstr>
      <vt:lpstr>Liquid - Quarts per Acre</vt:lpstr>
      <vt:lpstr>Liquid - Gallons per Acre</vt:lpstr>
      <vt:lpstr>Liquid - Dilution or % Rate</vt:lpstr>
      <vt:lpstr>'Sprayer Calibration'!Print_Area</vt:lpstr>
      <vt:lpstr>TitlePg!Print_Area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dc:creator>
  <cp:lastModifiedBy>STNakamoto</cp:lastModifiedBy>
  <cp:lastPrinted>2022-07-21T22:25:59Z</cp:lastPrinted>
  <dcterms:created xsi:type="dcterms:W3CDTF">2021-03-26T21:54:12Z</dcterms:created>
  <dcterms:modified xsi:type="dcterms:W3CDTF">2022-10-26T18:05:18Z</dcterms:modified>
</cp:coreProperties>
</file>